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1635" windowWidth="13275" windowHeight="5565" activeTab="5"/>
  </bookViews>
  <sheets>
    <sheet name="ตารางที่1" sheetId="1" r:id="rId1"/>
    <sheet name="หมายเหตุ" sheetId="2" r:id="rId2"/>
    <sheet name="ตารางที่ 2" sheetId="14" r:id="rId3"/>
    <sheet name="ตารางที่ 3" sheetId="4" r:id="rId4"/>
    <sheet name="ตารางที่4 " sheetId="7" r:id="rId5"/>
    <sheet name="ตารางที่ 5" sheetId="5" r:id="rId6"/>
    <sheet name="ตารางที่6" sheetId="6" r:id="rId7"/>
    <sheet name="ตารางที่7" sheetId="17" r:id="rId8"/>
    <sheet name="ตารางที่8" sheetId="10" r:id="rId9"/>
    <sheet name="ตารางที่9" sheetId="9" r:id="rId10"/>
    <sheet name="ตารางที่10" sheetId="11" r:id="rId11"/>
    <sheet name="ตารางที่11" sheetId="12" r:id="rId12"/>
    <sheet name="ตารางที่12" sheetId="13" r:id="rId13"/>
  </sheets>
  <definedNames>
    <definedName name="_xlnm._FilterDatabase" localSheetId="3" hidden="1">'ตารางที่ 3'!$S$1:$S$61</definedName>
    <definedName name="_xlnm.Print_Area" localSheetId="9">ตารางที่9!$B$1:$V$31</definedName>
    <definedName name="_xlnm.Print_Titles" localSheetId="2">'ตารางที่ 2'!$4:$5</definedName>
    <definedName name="_xlnm.Print_Titles" localSheetId="3">'ตารางที่ 3'!$4:$4</definedName>
    <definedName name="_xlnm.Print_Titles" localSheetId="11">ตารางที่11!$4:$6</definedName>
  </definedNames>
  <calcPr calcId="124519"/>
  <fileRecoveryPr autoRecover="0"/>
</workbook>
</file>

<file path=xl/calcChain.xml><?xml version="1.0" encoding="utf-8"?>
<calcChain xmlns="http://schemas.openxmlformats.org/spreadsheetml/2006/main">
  <c r="J12" i="7"/>
  <c r="J11"/>
  <c r="J10"/>
  <c r="J6"/>
  <c r="J32" i="17" l="1"/>
  <c r="D53" i="4" l="1"/>
  <c r="E53"/>
  <c r="F53"/>
  <c r="G53"/>
  <c r="C53"/>
  <c r="D24"/>
  <c r="E24"/>
  <c r="F24"/>
  <c r="G24"/>
  <c r="C24"/>
  <c r="J26" i="17" l="1"/>
  <c r="W11"/>
  <c r="AA11" s="1"/>
  <c r="AC11" s="1"/>
  <c r="W12"/>
  <c r="AA12"/>
  <c r="AC12" s="1"/>
  <c r="AA10"/>
  <c r="W10"/>
  <c r="AC10"/>
  <c r="AB12"/>
  <c r="AA13" l="1"/>
  <c r="O49"/>
  <c r="O50"/>
  <c r="R50" s="1"/>
  <c r="O51"/>
  <c r="O52"/>
  <c r="O53"/>
  <c r="R53" s="1"/>
  <c r="O54"/>
  <c r="O40"/>
  <c r="O41"/>
  <c r="O42"/>
  <c r="O43"/>
  <c r="O44"/>
  <c r="O45"/>
  <c r="O46"/>
  <c r="O47"/>
  <c r="O48"/>
  <c r="O32"/>
  <c r="O33"/>
  <c r="R33" s="1"/>
  <c r="O34"/>
  <c r="O35"/>
  <c r="R35" s="1"/>
  <c r="O36"/>
  <c r="O37"/>
  <c r="R37" s="1"/>
  <c r="O38"/>
  <c r="O39"/>
  <c r="O27"/>
  <c r="R27" s="1"/>
  <c r="O28"/>
  <c r="R28" s="1"/>
  <c r="O29"/>
  <c r="O30"/>
  <c r="O31"/>
  <c r="O26"/>
  <c r="O15"/>
  <c r="O16"/>
  <c r="R16" s="1"/>
  <c r="O17"/>
  <c r="R20"/>
  <c r="O22"/>
  <c r="O23"/>
  <c r="O7"/>
  <c r="O8"/>
  <c r="R8" s="1"/>
  <c r="U8" s="1"/>
  <c r="O9"/>
  <c r="O10"/>
  <c r="O11"/>
  <c r="O12"/>
  <c r="R12" s="1"/>
  <c r="U12" s="1"/>
  <c r="O13"/>
  <c r="O14"/>
  <c r="R14" s="1"/>
  <c r="U14" s="1"/>
  <c r="O6"/>
  <c r="R29"/>
  <c r="R32"/>
  <c r="R39"/>
  <c r="R40"/>
  <c r="R41"/>
  <c r="R49"/>
  <c r="R17"/>
  <c r="R19"/>
  <c r="R21"/>
  <c r="R23"/>
  <c r="R10"/>
  <c r="U10" s="1"/>
  <c r="R6"/>
  <c r="R38"/>
  <c r="R51"/>
  <c r="R52"/>
  <c r="R43"/>
  <c r="R44"/>
  <c r="R45"/>
  <c r="R46"/>
  <c r="R47"/>
  <c r="R48"/>
  <c r="R34"/>
  <c r="R36"/>
  <c r="R42"/>
  <c r="R30"/>
  <c r="R31"/>
  <c r="R26"/>
  <c r="R15"/>
  <c r="R18"/>
  <c r="R22"/>
  <c r="R7"/>
  <c r="U7" s="1"/>
  <c r="R9"/>
  <c r="U9" s="1"/>
  <c r="R11"/>
  <c r="U11" s="1"/>
  <c r="R13"/>
  <c r="U13" s="1"/>
  <c r="G15" i="4"/>
  <c r="G16"/>
  <c r="G17"/>
  <c r="G18"/>
  <c r="G19"/>
  <c r="G20"/>
  <c r="G21"/>
  <c r="G22"/>
  <c r="G23"/>
  <c r="G7"/>
  <c r="G8"/>
  <c r="G9"/>
  <c r="G10"/>
  <c r="G11"/>
  <c r="G12"/>
  <c r="G13"/>
  <c r="G14"/>
  <c r="G6"/>
  <c r="T37" i="17" l="1"/>
  <c r="T38"/>
  <c r="T39"/>
  <c r="T40"/>
  <c r="T41"/>
  <c r="T42"/>
  <c r="T43"/>
  <c r="T44"/>
  <c r="T45"/>
  <c r="T47"/>
  <c r="T48"/>
  <c r="T49"/>
  <c r="T50"/>
  <c r="T51"/>
  <c r="K18" i="4" l="1"/>
  <c r="K19"/>
  <c r="K20"/>
  <c r="K21"/>
  <c r="K92" i="12" l="1"/>
  <c r="K107" s="1"/>
  <c r="K106"/>
  <c r="M92"/>
  <c r="M107" s="1"/>
  <c r="M106"/>
  <c r="N92"/>
  <c r="N106"/>
  <c r="L7" i="14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N107" i="12" l="1"/>
  <c r="J34" i="17" l="1"/>
  <c r="J35"/>
  <c r="J36"/>
  <c r="J37"/>
  <c r="J38"/>
  <c r="J39"/>
  <c r="J40"/>
  <c r="J41"/>
  <c r="J42"/>
  <c r="J43"/>
  <c r="J44"/>
  <c r="J45"/>
  <c r="J47"/>
  <c r="J48"/>
  <c r="J49"/>
  <c r="J50"/>
  <c r="J51"/>
  <c r="J33"/>
  <c r="J7" l="1"/>
  <c r="J8"/>
  <c r="J9"/>
  <c r="J10"/>
  <c r="J11"/>
  <c r="J12"/>
  <c r="J13"/>
  <c r="J14"/>
  <c r="J15"/>
  <c r="J16"/>
  <c r="J17"/>
  <c r="J18"/>
  <c r="J19"/>
  <c r="J20"/>
  <c r="J22"/>
  <c r="J23"/>
  <c r="J6"/>
  <c r="G12" i="6"/>
  <c r="K12" s="1"/>
  <c r="E16" i="10" l="1"/>
  <c r="F16"/>
  <c r="G16"/>
  <c r="H16"/>
  <c r="D16"/>
  <c r="P7" i="11"/>
  <c r="P8"/>
  <c r="P9"/>
  <c r="P10"/>
  <c r="P11"/>
  <c r="P12"/>
  <c r="P13"/>
  <c r="P6"/>
  <c r="N16"/>
  <c r="M16"/>
  <c r="O16"/>
  <c r="P14"/>
  <c r="M29" i="9"/>
  <c r="N29"/>
  <c r="O29"/>
  <c r="L29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6"/>
  <c r="G14" i="7"/>
  <c r="V10" i="14"/>
  <c r="V14"/>
  <c r="V17"/>
  <c r="V18"/>
  <c r="V21"/>
  <c r="V22"/>
  <c r="V26"/>
  <c r="V30"/>
  <c r="V33"/>
  <c r="V34"/>
  <c r="V37"/>
  <c r="V38"/>
  <c r="V42"/>
  <c r="V46"/>
  <c r="V49"/>
  <c r="V50"/>
  <c r="V53"/>
  <c r="V54"/>
  <c r="V58"/>
  <c r="V62"/>
  <c r="V65"/>
  <c r="V66"/>
  <c r="V69"/>
  <c r="V70"/>
  <c r="V74"/>
  <c r="V78"/>
  <c r="V81"/>
  <c r="V82"/>
  <c r="V85"/>
  <c r="V86"/>
  <c r="V90"/>
  <c r="V7"/>
  <c r="V8"/>
  <c r="V9"/>
  <c r="V11"/>
  <c r="V12"/>
  <c r="V13"/>
  <c r="V15"/>
  <c r="V16"/>
  <c r="V19"/>
  <c r="V20"/>
  <c r="V23"/>
  <c r="V24"/>
  <c r="V25"/>
  <c r="V27"/>
  <c r="V28"/>
  <c r="V29"/>
  <c r="V31"/>
  <c r="V32"/>
  <c r="V35"/>
  <c r="V36"/>
  <c r="V39"/>
  <c r="V40"/>
  <c r="V41"/>
  <c r="V43"/>
  <c r="V44"/>
  <c r="V45"/>
  <c r="V47"/>
  <c r="V48"/>
  <c r="V51"/>
  <c r="V52"/>
  <c r="V55"/>
  <c r="V56"/>
  <c r="V57"/>
  <c r="V59"/>
  <c r="V60"/>
  <c r="V61"/>
  <c r="V63"/>
  <c r="V64"/>
  <c r="V67"/>
  <c r="V68"/>
  <c r="V71"/>
  <c r="V72"/>
  <c r="V73"/>
  <c r="V75"/>
  <c r="V76"/>
  <c r="V77"/>
  <c r="V79"/>
  <c r="V80"/>
  <c r="V83"/>
  <c r="V84"/>
  <c r="V87"/>
  <c r="V88"/>
  <c r="V89"/>
  <c r="N91"/>
  <c r="O91"/>
  <c r="P91"/>
  <c r="Q91"/>
  <c r="R91"/>
  <c r="S91"/>
  <c r="T91"/>
  <c r="U91"/>
  <c r="M91"/>
  <c r="U106"/>
  <c r="L94"/>
  <c r="L95"/>
  <c r="V95" s="1"/>
  <c r="L96"/>
  <c r="V96" s="1"/>
  <c r="L97"/>
  <c r="V97" s="1"/>
  <c r="L98"/>
  <c r="L99"/>
  <c r="V99" s="1"/>
  <c r="L100"/>
  <c r="V100" s="1"/>
  <c r="L101"/>
  <c r="V101" s="1"/>
  <c r="L102"/>
  <c r="L103"/>
  <c r="V103" s="1"/>
  <c r="L104"/>
  <c r="V104" s="1"/>
  <c r="L93"/>
  <c r="V93" s="1"/>
  <c r="D105"/>
  <c r="E105"/>
  <c r="F105"/>
  <c r="G105"/>
  <c r="H105"/>
  <c r="I105"/>
  <c r="J105"/>
  <c r="K105"/>
  <c r="C105"/>
  <c r="N105"/>
  <c r="O105"/>
  <c r="P105"/>
  <c r="Q105"/>
  <c r="R105"/>
  <c r="S105"/>
  <c r="S106" s="1"/>
  <c r="T105"/>
  <c r="U105"/>
  <c r="M105"/>
  <c r="V94"/>
  <c r="V98"/>
  <c r="V102"/>
  <c r="D91"/>
  <c r="D106" s="1"/>
  <c r="E91"/>
  <c r="F91"/>
  <c r="G91"/>
  <c r="H91"/>
  <c r="I91"/>
  <c r="J91"/>
  <c r="J106" s="1"/>
  <c r="K91"/>
  <c r="C91"/>
  <c r="P29" i="9" l="1"/>
  <c r="M106" i="14"/>
  <c r="R106"/>
  <c r="N106"/>
  <c r="Q106"/>
  <c r="K106"/>
  <c r="G106"/>
  <c r="L91"/>
  <c r="T106"/>
  <c r="P106"/>
  <c r="E106"/>
  <c r="L105"/>
  <c r="H106"/>
  <c r="O106"/>
  <c r="P16" i="11"/>
  <c r="V91" i="14"/>
  <c r="F106"/>
  <c r="I106"/>
  <c r="V105"/>
  <c r="L106"/>
  <c r="V106" l="1"/>
  <c r="K28" i="5" l="1"/>
  <c r="S15" i="11"/>
  <c r="U7"/>
  <c r="U8"/>
  <c r="U9"/>
  <c r="U11"/>
  <c r="U12"/>
  <c r="T7"/>
  <c r="T8"/>
  <c r="T9"/>
  <c r="T11"/>
  <c r="T12"/>
  <c r="S6"/>
  <c r="S7"/>
  <c r="V7" s="1"/>
  <c r="S8"/>
  <c r="V8" s="1"/>
  <c r="S9"/>
  <c r="V9" s="1"/>
  <c r="S10"/>
  <c r="S11"/>
  <c r="V11" s="1"/>
  <c r="S12"/>
  <c r="V12" s="1"/>
  <c r="S13"/>
  <c r="S10" i="10"/>
  <c r="S11"/>
  <c r="V11" s="1"/>
  <c r="S12"/>
  <c r="S13"/>
  <c r="U7"/>
  <c r="U8"/>
  <c r="U9"/>
  <c r="U11"/>
  <c r="U12"/>
  <c r="T7"/>
  <c r="T8"/>
  <c r="T9"/>
  <c r="T11"/>
  <c r="T12"/>
  <c r="G6" i="9" l="1"/>
  <c r="F6"/>
  <c r="E6"/>
  <c r="D6"/>
  <c r="K18"/>
  <c r="K19"/>
  <c r="K20"/>
  <c r="K21"/>
  <c r="K22"/>
  <c r="K23"/>
  <c r="K24"/>
  <c r="K13"/>
  <c r="K14"/>
  <c r="K27"/>
  <c r="K7"/>
  <c r="K8"/>
  <c r="K6"/>
  <c r="K9"/>
  <c r="K10"/>
  <c r="K15"/>
  <c r="K16"/>
  <c r="K17"/>
  <c r="K11"/>
  <c r="U14"/>
  <c r="U19"/>
  <c r="U20"/>
  <c r="U21"/>
  <c r="U22"/>
  <c r="U23"/>
  <c r="U24"/>
  <c r="U13"/>
  <c r="U27"/>
  <c r="U7"/>
  <c r="U8"/>
  <c r="U6"/>
  <c r="U9"/>
  <c r="U10"/>
  <c r="U15"/>
  <c r="U16"/>
  <c r="U17"/>
  <c r="T27" i="17"/>
  <c r="T28"/>
  <c r="T29"/>
  <c r="T30"/>
  <c r="T31"/>
  <c r="T32"/>
  <c r="T33"/>
  <c r="T34"/>
  <c r="T35"/>
  <c r="T36"/>
  <c r="T7"/>
  <c r="T8"/>
  <c r="T9"/>
  <c r="T10"/>
  <c r="T11"/>
  <c r="T12"/>
  <c r="T13"/>
  <c r="T14"/>
  <c r="T15"/>
  <c r="T16"/>
  <c r="T17"/>
  <c r="T18"/>
  <c r="T19"/>
  <c r="T20"/>
  <c r="T22"/>
  <c r="T23"/>
  <c r="AA104" i="12" l="1"/>
  <c r="AA105"/>
  <c r="U106"/>
  <c r="V106"/>
  <c r="W106"/>
  <c r="X106"/>
  <c r="Y106"/>
  <c r="Z106"/>
  <c r="T106"/>
  <c r="U92"/>
  <c r="U107" s="1"/>
  <c r="V92"/>
  <c r="W92"/>
  <c r="W107" s="1"/>
  <c r="X92"/>
  <c r="Y92"/>
  <c r="Z92"/>
  <c r="T92"/>
  <c r="S95"/>
  <c r="AC95" s="1"/>
  <c r="S96"/>
  <c r="AC96" s="1"/>
  <c r="S97"/>
  <c r="AC97" s="1"/>
  <c r="S98"/>
  <c r="AC98" s="1"/>
  <c r="S99"/>
  <c r="AC99" s="1"/>
  <c r="S100"/>
  <c r="AC100" s="1"/>
  <c r="S101"/>
  <c r="AC101" s="1"/>
  <c r="S102"/>
  <c r="AC102" s="1"/>
  <c r="S103"/>
  <c r="AC103" s="1"/>
  <c r="S104"/>
  <c r="S105"/>
  <c r="S94"/>
  <c r="S9"/>
  <c r="AC9" s="1"/>
  <c r="S10"/>
  <c r="AC10" s="1"/>
  <c r="S11"/>
  <c r="AC11" s="1"/>
  <c r="S12"/>
  <c r="AC12" s="1"/>
  <c r="S13"/>
  <c r="AC13" s="1"/>
  <c r="S14"/>
  <c r="AC14" s="1"/>
  <c r="S15"/>
  <c r="AC15" s="1"/>
  <c r="S16"/>
  <c r="AC16" s="1"/>
  <c r="S17"/>
  <c r="AC17" s="1"/>
  <c r="S18"/>
  <c r="AC18" s="1"/>
  <c r="S19"/>
  <c r="AC19" s="1"/>
  <c r="S20"/>
  <c r="AC20" s="1"/>
  <c r="S21"/>
  <c r="AC21" s="1"/>
  <c r="S22"/>
  <c r="AC22" s="1"/>
  <c r="S23"/>
  <c r="AC23" s="1"/>
  <c r="S24"/>
  <c r="AC24" s="1"/>
  <c r="S25"/>
  <c r="AC25" s="1"/>
  <c r="S26"/>
  <c r="AC26" s="1"/>
  <c r="S27"/>
  <c r="AC27" s="1"/>
  <c r="S28"/>
  <c r="AC28" s="1"/>
  <c r="S29"/>
  <c r="AC29" s="1"/>
  <c r="S30"/>
  <c r="AC30" s="1"/>
  <c r="S31"/>
  <c r="AC31" s="1"/>
  <c r="S32"/>
  <c r="AC32" s="1"/>
  <c r="S33"/>
  <c r="AC33" s="1"/>
  <c r="S34"/>
  <c r="AC34" s="1"/>
  <c r="S35"/>
  <c r="AC35" s="1"/>
  <c r="S36"/>
  <c r="AC36" s="1"/>
  <c r="S37"/>
  <c r="AC37" s="1"/>
  <c r="S38"/>
  <c r="AC38" s="1"/>
  <c r="S39"/>
  <c r="AC39" s="1"/>
  <c r="S40"/>
  <c r="AC40" s="1"/>
  <c r="S41"/>
  <c r="AC41" s="1"/>
  <c r="S42"/>
  <c r="AC42" s="1"/>
  <c r="S43"/>
  <c r="AC43" s="1"/>
  <c r="S44"/>
  <c r="AC44" s="1"/>
  <c r="S45"/>
  <c r="AC45" s="1"/>
  <c r="S46"/>
  <c r="AC46" s="1"/>
  <c r="S47"/>
  <c r="AC47" s="1"/>
  <c r="S48"/>
  <c r="AC48" s="1"/>
  <c r="S49"/>
  <c r="AC49" s="1"/>
  <c r="S50"/>
  <c r="AC50" s="1"/>
  <c r="S51"/>
  <c r="AC51" s="1"/>
  <c r="S52"/>
  <c r="AC52" s="1"/>
  <c r="S53"/>
  <c r="AC53" s="1"/>
  <c r="S54"/>
  <c r="AC54" s="1"/>
  <c r="S55"/>
  <c r="AC55" s="1"/>
  <c r="S56"/>
  <c r="AC56" s="1"/>
  <c r="S57"/>
  <c r="AC57" s="1"/>
  <c r="S58"/>
  <c r="AC58" s="1"/>
  <c r="S59"/>
  <c r="AC59" s="1"/>
  <c r="S60"/>
  <c r="AC60" s="1"/>
  <c r="S61"/>
  <c r="AC61" s="1"/>
  <c r="S62"/>
  <c r="AC62" s="1"/>
  <c r="S63"/>
  <c r="AC63" s="1"/>
  <c r="S64"/>
  <c r="AC64" s="1"/>
  <c r="S65"/>
  <c r="AC65" s="1"/>
  <c r="S66"/>
  <c r="AC66" s="1"/>
  <c r="S67"/>
  <c r="AC67" s="1"/>
  <c r="S68"/>
  <c r="AC68" s="1"/>
  <c r="S69"/>
  <c r="AC69" s="1"/>
  <c r="S70"/>
  <c r="AC70" s="1"/>
  <c r="S71"/>
  <c r="AC71" s="1"/>
  <c r="S72"/>
  <c r="AC72" s="1"/>
  <c r="S73"/>
  <c r="AC73" s="1"/>
  <c r="S74"/>
  <c r="AC74" s="1"/>
  <c r="S75"/>
  <c r="AC75" s="1"/>
  <c r="S76"/>
  <c r="AC76" s="1"/>
  <c r="S77"/>
  <c r="AC77" s="1"/>
  <c r="S78"/>
  <c r="AC78" s="1"/>
  <c r="S79"/>
  <c r="AC79" s="1"/>
  <c r="S80"/>
  <c r="AC80" s="1"/>
  <c r="S81"/>
  <c r="AC81" s="1"/>
  <c r="S82"/>
  <c r="AC82" s="1"/>
  <c r="S83"/>
  <c r="AC83" s="1"/>
  <c r="S84"/>
  <c r="AC84" s="1"/>
  <c r="S85"/>
  <c r="AC85" s="1"/>
  <c r="S86"/>
  <c r="AC86" s="1"/>
  <c r="S87"/>
  <c r="AC87" s="1"/>
  <c r="S88"/>
  <c r="AC88" s="1"/>
  <c r="S89"/>
  <c r="AC89" s="1"/>
  <c r="S90"/>
  <c r="AC90" s="1"/>
  <c r="S91"/>
  <c r="AC91" s="1"/>
  <c r="S8"/>
  <c r="D92"/>
  <c r="E92"/>
  <c r="F92"/>
  <c r="G92"/>
  <c r="H92"/>
  <c r="I92"/>
  <c r="J92"/>
  <c r="L92"/>
  <c r="O92"/>
  <c r="C92"/>
  <c r="D106"/>
  <c r="E106"/>
  <c r="F106"/>
  <c r="G106"/>
  <c r="H106"/>
  <c r="I106"/>
  <c r="J106"/>
  <c r="L106"/>
  <c r="C106"/>
  <c r="P94"/>
  <c r="P95"/>
  <c r="P96"/>
  <c r="P97"/>
  <c r="P98"/>
  <c r="P99"/>
  <c r="P100"/>
  <c r="P101"/>
  <c r="P102"/>
  <c r="P103"/>
  <c r="Q106"/>
  <c r="L16" i="11"/>
  <c r="E14"/>
  <c r="F14"/>
  <c r="F16" s="1"/>
  <c r="G14"/>
  <c r="G16" s="1"/>
  <c r="H14"/>
  <c r="D14"/>
  <c r="E16"/>
  <c r="D16"/>
  <c r="H16"/>
  <c r="T107" i="12" l="1"/>
  <c r="AB105"/>
  <c r="X107"/>
  <c r="AB104"/>
  <c r="S92"/>
  <c r="Z107"/>
  <c r="G107"/>
  <c r="AA106"/>
  <c r="Y107"/>
  <c r="V107"/>
  <c r="S106"/>
  <c r="O106"/>
  <c r="O107" s="1"/>
  <c r="P106"/>
  <c r="L107"/>
  <c r="H107"/>
  <c r="D107"/>
  <c r="I107"/>
  <c r="E107"/>
  <c r="J107"/>
  <c r="F107"/>
  <c r="C107"/>
  <c r="S107" l="1"/>
  <c r="M31" i="9"/>
  <c r="N31"/>
  <c r="O31"/>
  <c r="L31"/>
  <c r="T27"/>
  <c r="T7"/>
  <c r="T8"/>
  <c r="T6"/>
  <c r="T9"/>
  <c r="T10"/>
  <c r="T15"/>
  <c r="T16"/>
  <c r="T17"/>
  <c r="T19"/>
  <c r="T20"/>
  <c r="T21"/>
  <c r="T22"/>
  <c r="T23"/>
  <c r="T24"/>
  <c r="T13"/>
  <c r="T14"/>
  <c r="S12"/>
  <c r="S25"/>
  <c r="S28"/>
  <c r="S26"/>
  <c r="L54" i="17"/>
  <c r="M54"/>
  <c r="N54"/>
  <c r="K54"/>
  <c r="L24"/>
  <c r="M24"/>
  <c r="N24"/>
  <c r="K24"/>
  <c r="O55"/>
  <c r="S37"/>
  <c r="S38"/>
  <c r="S39"/>
  <c r="S40"/>
  <c r="S41"/>
  <c r="S42"/>
  <c r="S43"/>
  <c r="S44"/>
  <c r="S45"/>
  <c r="S47"/>
  <c r="S48"/>
  <c r="S49"/>
  <c r="S50"/>
  <c r="S51"/>
  <c r="J7" i="7"/>
  <c r="J8"/>
  <c r="J9"/>
  <c r="J14"/>
  <c r="J5"/>
  <c r="D13"/>
  <c r="D15" s="1"/>
  <c r="E13"/>
  <c r="E15" s="1"/>
  <c r="F13"/>
  <c r="F15" s="1"/>
  <c r="C13"/>
  <c r="D27" i="5"/>
  <c r="E27"/>
  <c r="F27"/>
  <c r="C27"/>
  <c r="G5"/>
  <c r="K5" s="1"/>
  <c r="G6"/>
  <c r="K6" s="1"/>
  <c r="G7"/>
  <c r="K7" s="1"/>
  <c r="G8"/>
  <c r="K8" s="1"/>
  <c r="G9"/>
  <c r="K9" s="1"/>
  <c r="G10"/>
  <c r="K10" s="1"/>
  <c r="G11"/>
  <c r="K11" s="1"/>
  <c r="G12"/>
  <c r="K12" s="1"/>
  <c r="G13"/>
  <c r="K13" s="1"/>
  <c r="G14"/>
  <c r="K14" s="1"/>
  <c r="G15"/>
  <c r="K15" s="1"/>
  <c r="G16"/>
  <c r="K16" s="1"/>
  <c r="G17"/>
  <c r="K17" s="1"/>
  <c r="G18"/>
  <c r="K18" s="1"/>
  <c r="G19"/>
  <c r="K19" s="1"/>
  <c r="G20"/>
  <c r="K20" s="1"/>
  <c r="G21"/>
  <c r="K21" s="1"/>
  <c r="G22"/>
  <c r="K22" s="1"/>
  <c r="G23"/>
  <c r="K23" s="1"/>
  <c r="G24"/>
  <c r="K24" s="1"/>
  <c r="G25"/>
  <c r="K25" s="1"/>
  <c r="G26"/>
  <c r="K26" s="1"/>
  <c r="G4"/>
  <c r="K4" s="1"/>
  <c r="D13" i="6"/>
  <c r="E13"/>
  <c r="F13"/>
  <c r="F15" s="1"/>
  <c r="C13"/>
  <c r="G6"/>
  <c r="K6" s="1"/>
  <c r="G7"/>
  <c r="K7" s="1"/>
  <c r="G8"/>
  <c r="K8" s="1"/>
  <c r="G9"/>
  <c r="K9" s="1"/>
  <c r="G10"/>
  <c r="K10" s="1"/>
  <c r="G11"/>
  <c r="K11" s="1"/>
  <c r="G5"/>
  <c r="K5" s="1"/>
  <c r="O24" i="17" l="1"/>
  <c r="C15" i="7"/>
  <c r="G13"/>
  <c r="U51" i="17"/>
  <c r="S35"/>
  <c r="U35"/>
  <c r="U49"/>
  <c r="U41"/>
  <c r="U37"/>
  <c r="S33"/>
  <c r="U33"/>
  <c r="U48"/>
  <c r="U44"/>
  <c r="U40"/>
  <c r="S36"/>
  <c r="U36"/>
  <c r="S32"/>
  <c r="U32"/>
  <c r="U28"/>
  <c r="S28"/>
  <c r="U43"/>
  <c r="S31"/>
  <c r="U31"/>
  <c r="S27"/>
  <c r="U27"/>
  <c r="U47"/>
  <c r="U50"/>
  <c r="U42"/>
  <c r="U38"/>
  <c r="S34"/>
  <c r="U34"/>
  <c r="S30"/>
  <c r="U30"/>
  <c r="U39"/>
  <c r="U45"/>
  <c r="S29"/>
  <c r="U29"/>
  <c r="S22"/>
  <c r="U22"/>
  <c r="S14"/>
  <c r="S17"/>
  <c r="U17"/>
  <c r="S13"/>
  <c r="S23"/>
  <c r="U23"/>
  <c r="S19"/>
  <c r="U19"/>
  <c r="S15"/>
  <c r="U15"/>
  <c r="S11"/>
  <c r="S7"/>
  <c r="S18"/>
  <c r="U18"/>
  <c r="S10"/>
  <c r="S9"/>
  <c r="S20"/>
  <c r="U20"/>
  <c r="U16"/>
  <c r="S16"/>
  <c r="S12"/>
  <c r="S8"/>
  <c r="G15" i="7"/>
  <c r="G13" i="6"/>
  <c r="G27" i="5"/>
  <c r="D55" i="4"/>
  <c r="E55"/>
  <c r="F55"/>
  <c r="G26"/>
  <c r="K26" s="1"/>
  <c r="G27"/>
  <c r="K27" s="1"/>
  <c r="G28"/>
  <c r="K28" s="1"/>
  <c r="G29"/>
  <c r="K29" s="1"/>
  <c r="G30"/>
  <c r="K30" s="1"/>
  <c r="G31"/>
  <c r="K31" s="1"/>
  <c r="G32"/>
  <c r="K32" s="1"/>
  <c r="G33"/>
  <c r="K33" s="1"/>
  <c r="G34"/>
  <c r="K34" s="1"/>
  <c r="G35"/>
  <c r="K35" s="1"/>
  <c r="G36"/>
  <c r="K36" s="1"/>
  <c r="G37"/>
  <c r="K37" s="1"/>
  <c r="G38"/>
  <c r="K38" s="1"/>
  <c r="G39"/>
  <c r="K39" s="1"/>
  <c r="G40"/>
  <c r="K40" s="1"/>
  <c r="G41"/>
  <c r="K41" s="1"/>
  <c r="G42"/>
  <c r="K42" s="1"/>
  <c r="G43"/>
  <c r="K43" s="1"/>
  <c r="G44"/>
  <c r="K44" s="1"/>
  <c r="G45"/>
  <c r="K45" s="1"/>
  <c r="G46"/>
  <c r="K46" s="1"/>
  <c r="G47"/>
  <c r="K47" s="1"/>
  <c r="G48"/>
  <c r="K48" s="1"/>
  <c r="G49"/>
  <c r="K49" s="1"/>
  <c r="G50"/>
  <c r="K50" s="1"/>
  <c r="G51"/>
  <c r="K51" s="1"/>
  <c r="G52"/>
  <c r="K52" s="1"/>
  <c r="G25"/>
  <c r="K25" s="1"/>
  <c r="K7"/>
  <c r="K8"/>
  <c r="K9"/>
  <c r="K10"/>
  <c r="K11"/>
  <c r="K12"/>
  <c r="K13"/>
  <c r="K14"/>
  <c r="K15"/>
  <c r="K16"/>
  <c r="K17"/>
  <c r="K22"/>
  <c r="K23"/>
  <c r="K6" l="1"/>
  <c r="C15" i="1"/>
  <c r="D15"/>
  <c r="E15"/>
  <c r="F15"/>
  <c r="D18" i="2" l="1"/>
  <c r="D19" s="1"/>
  <c r="U6" i="11" l="1"/>
  <c r="V6"/>
  <c r="K12"/>
  <c r="U6" i="10"/>
  <c r="K12"/>
  <c r="V12" s="1"/>
  <c r="T6" i="11" l="1"/>
  <c r="C79" i="17" l="1"/>
  <c r="C80"/>
  <c r="D82"/>
  <c r="E82"/>
  <c r="F82"/>
  <c r="C81"/>
  <c r="G81" s="1"/>
  <c r="G82" s="1"/>
  <c r="C77"/>
  <c r="C78" s="1"/>
  <c r="D74"/>
  <c r="E74"/>
  <c r="F74"/>
  <c r="C74"/>
  <c r="G73"/>
  <c r="G72"/>
  <c r="G71"/>
  <c r="C82" l="1"/>
  <c r="G74"/>
  <c r="E67" l="1"/>
  <c r="E62" s="1"/>
  <c r="F67"/>
  <c r="F62" s="1"/>
  <c r="D67"/>
  <c r="D61" s="1"/>
  <c r="C67"/>
  <c r="C62" s="1"/>
  <c r="D62" l="1"/>
  <c r="F61"/>
  <c r="C61"/>
  <c r="E61"/>
  <c r="AA95" i="12" l="1"/>
  <c r="AD95" s="1"/>
  <c r="AA96"/>
  <c r="AD96" s="1"/>
  <c r="AA97"/>
  <c r="AD97" s="1"/>
  <c r="AA98"/>
  <c r="AD98" s="1"/>
  <c r="AA99"/>
  <c r="AD99" s="1"/>
  <c r="AA100"/>
  <c r="AD100" s="1"/>
  <c r="AA101"/>
  <c r="AD101" s="1"/>
  <c r="AA102"/>
  <c r="AD102" s="1"/>
  <c r="AA103"/>
  <c r="AD103" s="1"/>
  <c r="AA94"/>
  <c r="AD94" s="1"/>
  <c r="R106"/>
  <c r="AA9"/>
  <c r="AD9" s="1"/>
  <c r="AA10"/>
  <c r="AD10" s="1"/>
  <c r="AA11"/>
  <c r="AD11" s="1"/>
  <c r="AA12"/>
  <c r="AD12" s="1"/>
  <c r="AA13"/>
  <c r="AD13" s="1"/>
  <c r="AA14"/>
  <c r="AD14" s="1"/>
  <c r="AA15"/>
  <c r="AD15" s="1"/>
  <c r="AA16"/>
  <c r="AD16" s="1"/>
  <c r="AA17"/>
  <c r="AD17" s="1"/>
  <c r="AA18"/>
  <c r="AD18" s="1"/>
  <c r="AA19"/>
  <c r="AD19" s="1"/>
  <c r="AA20"/>
  <c r="AD20" s="1"/>
  <c r="AA21"/>
  <c r="AD21" s="1"/>
  <c r="AA22"/>
  <c r="AD22" s="1"/>
  <c r="AA23"/>
  <c r="AD23" s="1"/>
  <c r="AA24"/>
  <c r="AD24" s="1"/>
  <c r="AA25"/>
  <c r="AD25" s="1"/>
  <c r="AA26"/>
  <c r="AD26" s="1"/>
  <c r="AA27"/>
  <c r="AD27" s="1"/>
  <c r="AA28"/>
  <c r="AD28" s="1"/>
  <c r="AA29"/>
  <c r="AD29" s="1"/>
  <c r="AA30"/>
  <c r="AD30" s="1"/>
  <c r="AA31"/>
  <c r="AD31" s="1"/>
  <c r="AA32"/>
  <c r="AD32" s="1"/>
  <c r="AA33"/>
  <c r="AD33" s="1"/>
  <c r="AA34"/>
  <c r="AD34" s="1"/>
  <c r="AA35"/>
  <c r="AD35" s="1"/>
  <c r="AA36"/>
  <c r="AD36" s="1"/>
  <c r="AA37"/>
  <c r="AD37" s="1"/>
  <c r="AA38"/>
  <c r="AD38" s="1"/>
  <c r="AA39"/>
  <c r="AD39" s="1"/>
  <c r="AA40"/>
  <c r="AD40" s="1"/>
  <c r="AA41"/>
  <c r="AD41" s="1"/>
  <c r="AA42"/>
  <c r="AD42" s="1"/>
  <c r="AA43"/>
  <c r="AD43" s="1"/>
  <c r="AA44"/>
  <c r="AD44" s="1"/>
  <c r="AA45"/>
  <c r="AD45" s="1"/>
  <c r="AA46"/>
  <c r="AD46" s="1"/>
  <c r="AA47"/>
  <c r="AD47" s="1"/>
  <c r="AA48"/>
  <c r="AD48" s="1"/>
  <c r="AA49"/>
  <c r="AD49" s="1"/>
  <c r="AA50"/>
  <c r="AD50" s="1"/>
  <c r="AA51"/>
  <c r="AD51" s="1"/>
  <c r="AA52"/>
  <c r="AD52" s="1"/>
  <c r="AA53"/>
  <c r="AD53" s="1"/>
  <c r="AA54"/>
  <c r="AD54" s="1"/>
  <c r="AA55"/>
  <c r="AD55" s="1"/>
  <c r="AA56"/>
  <c r="AD56" s="1"/>
  <c r="AA57"/>
  <c r="AD57" s="1"/>
  <c r="AA58"/>
  <c r="AD58" s="1"/>
  <c r="AA59"/>
  <c r="AD59" s="1"/>
  <c r="AA60"/>
  <c r="AD60" s="1"/>
  <c r="AA61"/>
  <c r="AD61" s="1"/>
  <c r="AA62"/>
  <c r="AD62" s="1"/>
  <c r="AA63"/>
  <c r="AD63" s="1"/>
  <c r="AA64"/>
  <c r="AD64" s="1"/>
  <c r="AA65"/>
  <c r="AD65" s="1"/>
  <c r="AA66"/>
  <c r="AD66" s="1"/>
  <c r="AA67"/>
  <c r="AD67" s="1"/>
  <c r="AA68"/>
  <c r="AD68" s="1"/>
  <c r="AA69"/>
  <c r="AD69" s="1"/>
  <c r="AA70"/>
  <c r="AD70" s="1"/>
  <c r="AA71"/>
  <c r="AD71" s="1"/>
  <c r="AA72"/>
  <c r="AD72" s="1"/>
  <c r="AA73"/>
  <c r="AD73" s="1"/>
  <c r="AA74"/>
  <c r="AD74" s="1"/>
  <c r="AA75"/>
  <c r="AD75" s="1"/>
  <c r="AA76"/>
  <c r="AD76" s="1"/>
  <c r="AA77"/>
  <c r="AD77" s="1"/>
  <c r="AA78"/>
  <c r="AD78" s="1"/>
  <c r="AA79"/>
  <c r="AD79" s="1"/>
  <c r="AA80"/>
  <c r="AD80" s="1"/>
  <c r="AA81"/>
  <c r="AD81" s="1"/>
  <c r="AA82"/>
  <c r="AD82" s="1"/>
  <c r="AA83"/>
  <c r="AD83" s="1"/>
  <c r="AA84"/>
  <c r="AD84" s="1"/>
  <c r="AA85"/>
  <c r="AD85" s="1"/>
  <c r="AA86"/>
  <c r="AD86" s="1"/>
  <c r="AA87"/>
  <c r="AD87" s="1"/>
  <c r="AA88"/>
  <c r="AD88" s="1"/>
  <c r="AA89"/>
  <c r="AD89" s="1"/>
  <c r="AA90"/>
  <c r="AD90" s="1"/>
  <c r="AA91"/>
  <c r="AD91" s="1"/>
  <c r="AA8"/>
  <c r="R92"/>
  <c r="Q92"/>
  <c r="T6" i="10"/>
  <c r="S27" i="9"/>
  <c r="V27" s="1"/>
  <c r="S7"/>
  <c r="V7" s="1"/>
  <c r="S8"/>
  <c r="V8" s="1"/>
  <c r="S15"/>
  <c r="V15" s="1"/>
  <c r="S17"/>
  <c r="V17" s="1"/>
  <c r="S22"/>
  <c r="V22" s="1"/>
  <c r="S24"/>
  <c r="V24" s="1"/>
  <c r="S14"/>
  <c r="V14" s="1"/>
  <c r="S11"/>
  <c r="P30"/>
  <c r="U18"/>
  <c r="U11"/>
  <c r="D15" i="6"/>
  <c r="E15"/>
  <c r="R107" i="12" l="1"/>
  <c r="P31" i="9"/>
  <c r="S30"/>
  <c r="S21"/>
  <c r="V21" s="1"/>
  <c r="S23"/>
  <c r="V23" s="1"/>
  <c r="S19"/>
  <c r="V19" s="1"/>
  <c r="S16"/>
  <c r="V16" s="1"/>
  <c r="S6"/>
  <c r="V6" s="1"/>
  <c r="T18"/>
  <c r="S18"/>
  <c r="S13"/>
  <c r="V13" s="1"/>
  <c r="S10"/>
  <c r="V10" s="1"/>
  <c r="S20"/>
  <c r="V20" s="1"/>
  <c r="S9"/>
  <c r="V9" s="1"/>
  <c r="AA92" i="12"/>
  <c r="AA107" s="1"/>
  <c r="T11" i="9"/>
  <c r="G54" i="4"/>
  <c r="K54" l="1"/>
  <c r="G55"/>
  <c r="C55"/>
  <c r="K56" i="17" l="1"/>
  <c r="M56"/>
  <c r="N56"/>
  <c r="L56"/>
  <c r="T26"/>
  <c r="T6"/>
  <c r="G14" i="13"/>
  <c r="H14" l="1"/>
  <c r="K14" s="1"/>
  <c r="J14"/>
  <c r="P13" i="12" l="1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"/>
  <c r="P10"/>
  <c r="P11"/>
  <c r="P12"/>
  <c r="P8"/>
  <c r="AB8"/>
  <c r="AC8"/>
  <c r="AB12"/>
  <c r="AE12" s="1"/>
  <c r="AB15"/>
  <c r="AE15" s="1"/>
  <c r="AB16"/>
  <c r="AB19"/>
  <c r="AE19" s="1"/>
  <c r="AB20"/>
  <c r="AB23"/>
  <c r="AE23" s="1"/>
  <c r="AB24"/>
  <c r="AB27"/>
  <c r="AE27" s="1"/>
  <c r="AB28"/>
  <c r="AB31"/>
  <c r="AE31" s="1"/>
  <c r="AB32"/>
  <c r="AB35"/>
  <c r="AE35" s="1"/>
  <c r="AB36"/>
  <c r="AB37"/>
  <c r="AE37" s="1"/>
  <c r="AB39"/>
  <c r="AE39" s="1"/>
  <c r="AB40"/>
  <c r="AB41"/>
  <c r="AE41" s="1"/>
  <c r="AB48"/>
  <c r="AE48" s="1"/>
  <c r="AB49"/>
  <c r="AE49" s="1"/>
  <c r="AB51"/>
  <c r="AE51" s="1"/>
  <c r="AB52"/>
  <c r="AB55"/>
  <c r="AE55" s="1"/>
  <c r="AB56"/>
  <c r="AB57"/>
  <c r="AE57" s="1"/>
  <c r="AB59"/>
  <c r="AE59" s="1"/>
  <c r="AB60"/>
  <c r="AE60" s="1"/>
  <c r="AB63"/>
  <c r="AE63" s="1"/>
  <c r="AB64"/>
  <c r="AB65"/>
  <c r="AE65" s="1"/>
  <c r="AB67"/>
  <c r="AE67" s="1"/>
  <c r="AB68"/>
  <c r="AB71"/>
  <c r="AE71" s="1"/>
  <c r="AB74"/>
  <c r="AB78"/>
  <c r="AB79"/>
  <c r="AE79" s="1"/>
  <c r="AB80"/>
  <c r="AB84"/>
  <c r="AB88"/>
  <c r="AE88" s="1"/>
  <c r="AE52" l="1"/>
  <c r="AE36"/>
  <c r="AE28"/>
  <c r="AE20"/>
  <c r="AE84"/>
  <c r="AE80"/>
  <c r="AE64"/>
  <c r="AE40"/>
  <c r="AE68"/>
  <c r="AE56"/>
  <c r="AE32"/>
  <c r="AE24"/>
  <c r="AE16"/>
  <c r="AE78"/>
  <c r="AE74"/>
  <c r="P92"/>
  <c r="P107" s="1"/>
  <c r="AE8"/>
  <c r="AB83"/>
  <c r="AE83" s="1"/>
  <c r="AD8"/>
  <c r="AB91"/>
  <c r="AE91" s="1"/>
  <c r="AB87"/>
  <c r="AE87" s="1"/>
  <c r="AB76"/>
  <c r="AE76" s="1"/>
  <c r="AB47"/>
  <c r="AE47" s="1"/>
  <c r="AB44"/>
  <c r="AE44" s="1"/>
  <c r="AB33"/>
  <c r="AE33" s="1"/>
  <c r="AB29"/>
  <c r="AE29" s="1"/>
  <c r="AB25"/>
  <c r="AE25" s="1"/>
  <c r="AB21"/>
  <c r="AE21" s="1"/>
  <c r="AB17"/>
  <c r="AE17" s="1"/>
  <c r="AB11"/>
  <c r="AE11" s="1"/>
  <c r="AB85"/>
  <c r="AE85" s="1"/>
  <c r="AB82"/>
  <c r="AE82" s="1"/>
  <c r="AB90"/>
  <c r="AE90" s="1"/>
  <c r="AB9"/>
  <c r="AE9" s="1"/>
  <c r="AB86"/>
  <c r="AE86" s="1"/>
  <c r="AB89"/>
  <c r="AE89" s="1"/>
  <c r="AB81"/>
  <c r="AE81" s="1"/>
  <c r="AB77"/>
  <c r="AE77" s="1"/>
  <c r="AB73"/>
  <c r="AE73" s="1"/>
  <c r="AB72"/>
  <c r="AE72" s="1"/>
  <c r="AB70"/>
  <c r="AE70" s="1"/>
  <c r="AB69"/>
  <c r="AE69" s="1"/>
  <c r="AB62"/>
  <c r="AE62" s="1"/>
  <c r="AB61"/>
  <c r="AE61" s="1"/>
  <c r="AB54"/>
  <c r="AE54" s="1"/>
  <c r="AB53"/>
  <c r="AE53" s="1"/>
  <c r="AB46"/>
  <c r="AE46" s="1"/>
  <c r="AB45"/>
  <c r="AE45" s="1"/>
  <c r="AB75"/>
  <c r="AE75" s="1"/>
  <c r="AB66"/>
  <c r="AE66" s="1"/>
  <c r="AB58"/>
  <c r="AE58" s="1"/>
  <c r="AB50"/>
  <c r="AE50" s="1"/>
  <c r="AB43"/>
  <c r="AE43" s="1"/>
  <c r="AB42"/>
  <c r="AE42" s="1"/>
  <c r="AB38"/>
  <c r="AE38" s="1"/>
  <c r="AB34"/>
  <c r="AE34" s="1"/>
  <c r="AB30"/>
  <c r="AE30" s="1"/>
  <c r="AB26"/>
  <c r="AE26" s="1"/>
  <c r="AB22"/>
  <c r="AE22" s="1"/>
  <c r="AB18"/>
  <c r="AE18" s="1"/>
  <c r="AB14"/>
  <c r="AE14" s="1"/>
  <c r="AB10"/>
  <c r="AE10" s="1"/>
  <c r="AB13"/>
  <c r="AE13" s="1"/>
  <c r="W27" i="9"/>
  <c r="X27" s="1"/>
  <c r="W7"/>
  <c r="Y7" s="1"/>
  <c r="W8"/>
  <c r="Y8" s="1"/>
  <c r="W6"/>
  <c r="Y6" s="1"/>
  <c r="W9"/>
  <c r="X9" s="1"/>
  <c r="W10"/>
  <c r="Y10" s="1"/>
  <c r="W15"/>
  <c r="Y15" s="1"/>
  <c r="W16"/>
  <c r="Y16" s="1"/>
  <c r="W17"/>
  <c r="Y17" s="1"/>
  <c r="W18"/>
  <c r="Y18" s="1"/>
  <c r="W19"/>
  <c r="Y19" s="1"/>
  <c r="W20"/>
  <c r="X20" s="1"/>
  <c r="W21"/>
  <c r="Y21" s="1"/>
  <c r="W22"/>
  <c r="Y22" s="1"/>
  <c r="W23"/>
  <c r="Y23" s="1"/>
  <c r="W24"/>
  <c r="Y24" s="1"/>
  <c r="W13"/>
  <c r="Y13" s="1"/>
  <c r="W14"/>
  <c r="Y14" s="1"/>
  <c r="W11"/>
  <c r="X11" s="1"/>
  <c r="AB92" i="12" l="1"/>
  <c r="X10" i="9"/>
  <c r="X8"/>
  <c r="X7"/>
  <c r="X19"/>
  <c r="X6"/>
  <c r="X13"/>
  <c r="X21"/>
  <c r="Y11"/>
  <c r="X24"/>
  <c r="X17"/>
  <c r="Y20"/>
  <c r="Y9"/>
  <c r="X23"/>
  <c r="X16"/>
  <c r="Y27"/>
  <c r="X14"/>
  <c r="X22"/>
  <c r="X18"/>
  <c r="X15"/>
  <c r="V18" l="1"/>
  <c r="V11"/>
  <c r="S6" i="17" l="1"/>
  <c r="U6"/>
  <c r="U26"/>
  <c r="S26"/>
  <c r="AC94" i="12" l="1"/>
  <c r="Q107"/>
  <c r="AB95" l="1"/>
  <c r="AE95" s="1"/>
  <c r="AB100"/>
  <c r="AE100" s="1"/>
  <c r="AB97"/>
  <c r="AE97" s="1"/>
  <c r="AB103"/>
  <c r="AE103" s="1"/>
  <c r="AB99"/>
  <c r="AE99" s="1"/>
  <c r="AB96"/>
  <c r="AE96" s="1"/>
  <c r="AB102"/>
  <c r="AE102" s="1"/>
  <c r="AB101"/>
  <c r="AE101" s="1"/>
  <c r="AB98"/>
  <c r="AE98" s="1"/>
  <c r="AB94"/>
  <c r="S6" i="10"/>
  <c r="V6" s="1"/>
  <c r="S9"/>
  <c r="V9" s="1"/>
  <c r="AB106" i="12" l="1"/>
  <c r="AE94"/>
  <c r="S7" i="10"/>
  <c r="V7" s="1"/>
  <c r="S8"/>
  <c r="V8" s="1"/>
  <c r="D15" i="13" l="1"/>
  <c r="C15"/>
  <c r="E15" s="1"/>
  <c r="G13" l="1"/>
  <c r="J13" s="1"/>
  <c r="H13" l="1"/>
  <c r="K13" s="1"/>
  <c r="G12"/>
  <c r="J12" s="1"/>
  <c r="C106" i="14"/>
  <c r="F8" i="13"/>
  <c r="I8" s="1"/>
  <c r="G9"/>
  <c r="N16" i="10"/>
  <c r="O16"/>
  <c r="H12" i="13" l="1"/>
  <c r="K12" s="1"/>
  <c r="H9"/>
  <c r="K9" s="1"/>
  <c r="J9"/>
  <c r="H8"/>
  <c r="K8" s="1"/>
  <c r="G10"/>
  <c r="J10" s="1"/>
  <c r="G11"/>
  <c r="J11" s="1"/>
  <c r="F7" l="1"/>
  <c r="H7" s="1"/>
  <c r="K7" s="1"/>
  <c r="H10"/>
  <c r="K10" s="1"/>
  <c r="H11"/>
  <c r="K11" s="1"/>
  <c r="I7" l="1"/>
  <c r="G14" i="6"/>
  <c r="G28" i="5"/>
  <c r="G29" s="1"/>
  <c r="M16" i="10" l="1"/>
  <c r="P16"/>
  <c r="K14" i="6"/>
  <c r="C15"/>
  <c r="F29" i="5"/>
  <c r="D29"/>
  <c r="E29"/>
  <c r="C29" l="1"/>
  <c r="S15" i="10" l="1"/>
  <c r="L16"/>
  <c r="G15" i="6" l="1"/>
  <c r="G15" i="13"/>
  <c r="F15"/>
  <c r="H15" l="1"/>
  <c r="L15" s="1"/>
  <c r="AB107" i="12"/>
  <c r="O56" i="17" l="1"/>
  <c r="AB13" l="1"/>
  <c r="AB15" s="1"/>
</calcChain>
</file>

<file path=xl/comments1.xml><?xml version="1.0" encoding="utf-8"?>
<comments xmlns="http://schemas.openxmlformats.org/spreadsheetml/2006/main">
  <authors>
    <author>User</author>
  </authors>
  <commentList>
    <comment ref="H22" author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2415
</t>
        </r>
      </text>
    </comment>
    <comment ref="H23" author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26000</t>
        </r>
      </text>
    </comment>
    <comment ref="P23" authorId="0">
      <text>
        <r>
          <rPr>
            <b/>
            <sz val="9"/>
            <color indexed="81"/>
            <rFont val="Tahoma"/>
            <charset val="222"/>
          </rPr>
          <t>User:</t>
        </r>
        <r>
          <rPr>
            <sz val="9"/>
            <color indexed="81"/>
            <rFont val="Tahoma"/>
            <charset val="222"/>
          </rPr>
          <t xml:space="preserve">
26000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183194
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460741
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53828
</t>
        </r>
      </text>
    </comment>
    <comment ref="P33" authorId="0">
      <text>
        <r>
          <rPr>
            <b/>
            <sz val="9"/>
            <color indexed="81"/>
            <rFont val="Tahoma"/>
            <family val="2"/>
          </rPr>
          <t xml:space="preserve">User:แก้ไขจาก 1045
</t>
        </r>
      </text>
    </comment>
  </commentList>
</comments>
</file>

<file path=xl/sharedStrings.xml><?xml version="1.0" encoding="utf-8"?>
<sst xmlns="http://schemas.openxmlformats.org/spreadsheetml/2006/main" count="1163" uniqueCount="520">
  <si>
    <t>งบกลาง</t>
  </si>
  <si>
    <t>รวม</t>
  </si>
  <si>
    <t>5101</t>
  </si>
  <si>
    <t>5102</t>
  </si>
  <si>
    <t>5103</t>
  </si>
  <si>
    <t>5104</t>
  </si>
  <si>
    <t>5105</t>
  </si>
  <si>
    <t>5106</t>
  </si>
  <si>
    <t>5107</t>
  </si>
  <si>
    <t>5212</t>
  </si>
  <si>
    <t>รหัส</t>
  </si>
  <si>
    <t>เงินในงบประมาณ</t>
  </si>
  <si>
    <t>เงินนอกงบประมาณ</t>
  </si>
  <si>
    <t>ค่าใช้จ่ายบุคลากร</t>
  </si>
  <si>
    <t>ค่าใช้จ่ายด้านการฝึกอบรม</t>
  </si>
  <si>
    <t>ค่าใช้จ่ายเดินทาง</t>
  </si>
  <si>
    <t>ค่าเสื่อมราคาและค่าตัดจำหน่าย</t>
  </si>
  <si>
    <t>ค่าใช้จ่ายดำเนินงานรักษาความมั่นคงของประเทศ</t>
  </si>
  <si>
    <t>ค่าใช้จ่ายเงินอุดหนุน</t>
  </si>
  <si>
    <t>ค่าจำหน่ายจากการขายสินทรัพย์</t>
  </si>
  <si>
    <t>ค่าใช้จ่ายอื่น</t>
  </si>
  <si>
    <t>รวมต้นทุนผลผลิต</t>
  </si>
  <si>
    <t>บำนาญปกติ</t>
  </si>
  <si>
    <t>เงินช่วยเหลือรายเดือนผู้รับเบี้ยหวัดบำนาญ</t>
  </si>
  <si>
    <t>เงินช่วยพิเศษกรณีผู้รับบำนาญตาย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</si>
  <si>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</si>
  <si>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</si>
  <si>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</si>
  <si>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ค่ารักษาพยาบาลผู้ป่วยนอก-รพ.เอกชน-เบี้ยหวัด/บำนาญ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</si>
  <si>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</si>
  <si>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</si>
  <si>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</si>
  <si>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</si>
  <si>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</si>
  <si>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TE-ภายในกรมเดียวกัน</t>
  </si>
  <si>
    <t>ค่าใช้จ่ายระหว่างหน่วยงาน-โอนบัตรภาษีเงินนอก</t>
  </si>
  <si>
    <t>หมายเหตุ</t>
  </si>
  <si>
    <t>ค่าใช้จ่ายในระบบ GFMIS</t>
  </si>
  <si>
    <t>ต้นทุนผลผลิต</t>
  </si>
  <si>
    <t>ตารางที่ 2 รายงานต้นทุนตามศูนย์ต้นทุนแยกตามประเภทค่าใช้จ่าย</t>
  </si>
  <si>
    <t>รหัสศูนย์ต้นทุน</t>
  </si>
  <si>
    <t>หน่วยงานหลัก/สนับสนุน</t>
  </si>
  <si>
    <t>ค่าใช้จ่ายทางตรง</t>
  </si>
  <si>
    <t>ค่าใช้จ่ายทางอ้อม</t>
  </si>
  <si>
    <t>รวมค่าใช้จ่ายของแต่ละหน่วยงาน</t>
  </si>
  <si>
    <t>ค่าเสื่อมราคา/ค่าตัดจำหน่าย</t>
  </si>
  <si>
    <t>รวมค่าใช้จ่ายทางตรง</t>
  </si>
  <si>
    <t>รวมค่าใช้จ่ายทางอ้อม</t>
  </si>
  <si>
    <t>หน่วยงานหลัก</t>
  </si>
  <si>
    <t>001</t>
  </si>
  <si>
    <t>สำนักนโยบายและแผนมหาดไทย</t>
  </si>
  <si>
    <t>002</t>
  </si>
  <si>
    <t>สำนักพัฒนาและส่งเสริมการบริหารราชการจังหวัด</t>
  </si>
  <si>
    <t>003</t>
  </si>
  <si>
    <t>สำนักงาน กถ.</t>
  </si>
  <si>
    <t>004</t>
  </si>
  <si>
    <t>ศูนย์เทคโนโลยีสารสนเทศฯ</t>
  </si>
  <si>
    <t>005</t>
  </si>
  <si>
    <t>สถาบันดำรงราชานุภาพ</t>
  </si>
  <si>
    <t>007</t>
  </si>
  <si>
    <t>กองสารนิเทศ</t>
  </si>
  <si>
    <t>009</t>
  </si>
  <si>
    <t>016</t>
  </si>
  <si>
    <t>ศูนย์ปฏิบัติการกระทรวงมหาดไทย</t>
  </si>
  <si>
    <t>022</t>
  </si>
  <si>
    <t>สำนักงานจังหวัดสมุทรปราการ</t>
  </si>
  <si>
    <t>023</t>
  </si>
  <si>
    <t>สำนักงานจังหวัดนนทบุรี</t>
  </si>
  <si>
    <t>024</t>
  </si>
  <si>
    <t>สำนักงานจังหวัดปทุมธานี</t>
  </si>
  <si>
    <t>025</t>
  </si>
  <si>
    <t>สำนักงานจังหวัดพระนครศรีอยุธยา</t>
  </si>
  <si>
    <t>026</t>
  </si>
  <si>
    <t>สำนักงานจังหวัดอ่างทอง</t>
  </si>
  <si>
    <t>027</t>
  </si>
  <si>
    <t>สำนักงานจังหวัดลพบุรี</t>
  </si>
  <si>
    <t>028</t>
  </si>
  <si>
    <t>สำนักงานจังหวัดสิงห์บุรี</t>
  </si>
  <si>
    <t>029</t>
  </si>
  <si>
    <t>สำนักงานจังหวัดชัยนาท</t>
  </si>
  <si>
    <t>030</t>
  </si>
  <si>
    <t>สำนักงานจังหวัดสระบุรี</t>
  </si>
  <si>
    <t>031</t>
  </si>
  <si>
    <t>สำนักงานจังหวัดชลบุรี</t>
  </si>
  <si>
    <t>032</t>
  </si>
  <si>
    <t>สำนักงานจังหวัดระยอง</t>
  </si>
  <si>
    <t>033</t>
  </si>
  <si>
    <t>สำนักงานจังหวัดจันทบุรี</t>
  </si>
  <si>
    <t>034</t>
  </si>
  <si>
    <t>สำนักงานจังหวัดตราด</t>
  </si>
  <si>
    <t>035</t>
  </si>
  <si>
    <t>สำนักงานจังหวัดฉะเชิงเทรา</t>
  </si>
  <si>
    <t>036</t>
  </si>
  <si>
    <t>สำนักงานจังหวัดปราจีนบุรี</t>
  </si>
  <si>
    <t>037</t>
  </si>
  <si>
    <t>สำนักงานจังหวัดนครนายก</t>
  </si>
  <si>
    <t>038</t>
  </si>
  <si>
    <t>สำนักงานจังหวัดสระแก้ว</t>
  </si>
  <si>
    <t>039</t>
  </si>
  <si>
    <t>สำนักงานจังหวัดนครราชสีมา</t>
  </si>
  <si>
    <t>040</t>
  </si>
  <si>
    <t>สำนักงานจังหวัดบุรีรัมย์</t>
  </si>
  <si>
    <t>041</t>
  </si>
  <si>
    <t>สำนักงานจังหวัดสุรินทร์</t>
  </si>
  <si>
    <t>042</t>
  </si>
  <si>
    <t>043</t>
  </si>
  <si>
    <t>สำนักงานจังหวัดอุบลราชธานี</t>
  </si>
  <si>
    <t>044</t>
  </si>
  <si>
    <t>สำนักงานจังหวัดยโสธร</t>
  </si>
  <si>
    <t>045</t>
  </si>
  <si>
    <t>สำนักงานจังหวัดชัยภูมิ</t>
  </si>
  <si>
    <t>046</t>
  </si>
  <si>
    <t>สำนักงานจังหวัดอำนาจเจริญ</t>
  </si>
  <si>
    <t>047</t>
  </si>
  <si>
    <t>สำนักงานจังหวัดหนองบัวลำภู</t>
  </si>
  <si>
    <t>048</t>
  </si>
  <si>
    <t>สำนักงานจังหวัดขอนแก่น</t>
  </si>
  <si>
    <t>049</t>
  </si>
  <si>
    <t>สำนักงานจังหวัดอุดรธานี</t>
  </si>
  <si>
    <t>050</t>
  </si>
  <si>
    <t>สำนักงานจังหวัดเลย</t>
  </si>
  <si>
    <t>051</t>
  </si>
  <si>
    <t>สำนักงานจังหวัดหนองคาย</t>
  </si>
  <si>
    <t>052</t>
  </si>
  <si>
    <t>สำนักงานจังหวัดมหาสารคาม</t>
  </si>
  <si>
    <t>053</t>
  </si>
  <si>
    <t>สำนักงานจังหวัดร้อยเอ็ด</t>
  </si>
  <si>
    <t>054</t>
  </si>
  <si>
    <t>สำนักงานจังหวัดกาฬสินธุ์</t>
  </si>
  <si>
    <t>055</t>
  </si>
  <si>
    <t>สำนักงานจังหวัดสกลนคร</t>
  </si>
  <si>
    <t>056</t>
  </si>
  <si>
    <t>สำนักงานจังหวัดนครพนม</t>
  </si>
  <si>
    <t>057</t>
  </si>
  <si>
    <t>สำนักงานจังหวัดมุกดาหาร</t>
  </si>
  <si>
    <t>058</t>
  </si>
  <si>
    <t>สำนักงานจังหวัดเชียงใหม่</t>
  </si>
  <si>
    <t>059</t>
  </si>
  <si>
    <t>สำนักงานจังหวัดลำพูน</t>
  </si>
  <si>
    <t>060</t>
  </si>
  <si>
    <t>สำนักงานจังหวัดลำปาง</t>
  </si>
  <si>
    <t>061</t>
  </si>
  <si>
    <t>สำนักงานจังหวัดอุตรดิตถ์</t>
  </si>
  <si>
    <t>062</t>
  </si>
  <si>
    <t>สำนักงานจังหวัดแพร่</t>
  </si>
  <si>
    <t>063</t>
  </si>
  <si>
    <t>สำนักงานจังหวัดน่าน</t>
  </si>
  <si>
    <t>064</t>
  </si>
  <si>
    <t>สำนักงานจังหวัดพะเยา</t>
  </si>
  <si>
    <t>065</t>
  </si>
  <si>
    <t>สำนักงานจังหวัดเชียงราย</t>
  </si>
  <si>
    <t>066</t>
  </si>
  <si>
    <t>สำนักงานจังหวัดแม่ฮ่องสอน</t>
  </si>
  <si>
    <t>067</t>
  </si>
  <si>
    <t>สำนักงานจังหวัดนครสวรรค์</t>
  </si>
  <si>
    <t>068</t>
  </si>
  <si>
    <t>สำนักงานจังหวัดอุทัยธานี</t>
  </si>
  <si>
    <t>069</t>
  </si>
  <si>
    <t>สำนักงานจังหวัดกำแพงเพชร</t>
  </si>
  <si>
    <t>070</t>
  </si>
  <si>
    <t>สำนักงานจังหวัดตาก</t>
  </si>
  <si>
    <t>071</t>
  </si>
  <si>
    <t>สำนักงานจังหวัดสุโขทัย</t>
  </si>
  <si>
    <t>072</t>
  </si>
  <si>
    <t>สำนักงานจังหวัดพิษณุโลก</t>
  </si>
  <si>
    <t>073</t>
  </si>
  <si>
    <t>สำนักงานจังหวัดพิจิตร</t>
  </si>
  <si>
    <t>074</t>
  </si>
  <si>
    <t>สำนักงานจังหวัดเพชรบูรณ์</t>
  </si>
  <si>
    <t>075</t>
  </si>
  <si>
    <t>สำนักงานจังหวัดราชบุรี</t>
  </si>
  <si>
    <t>076</t>
  </si>
  <si>
    <t>077</t>
  </si>
  <si>
    <t>สำนักงานจังหวัดสุพรรณบุรี</t>
  </si>
  <si>
    <t>078</t>
  </si>
  <si>
    <t>สำนักงานจังหวัดนครปฐม</t>
  </si>
  <si>
    <t>079</t>
  </si>
  <si>
    <t>สำนักงานจังหวัดสมุทรสาคร</t>
  </si>
  <si>
    <t>080</t>
  </si>
  <si>
    <t>สำนักงานจังหวัดสมุทรสงคราม</t>
  </si>
  <si>
    <t>081</t>
  </si>
  <si>
    <t>สำนักงานจังหวัดเพชรบุรี</t>
  </si>
  <si>
    <t>082</t>
  </si>
  <si>
    <t>สำนักงานจังหวัดประจวบคีรีขันธ์</t>
  </si>
  <si>
    <t>083</t>
  </si>
  <si>
    <t>สำนักงานจังหวัดนครศรีธรรมราช</t>
  </si>
  <si>
    <t>084</t>
  </si>
  <si>
    <t>สำนักงานจังหวัดกระบี่</t>
  </si>
  <si>
    <t>085</t>
  </si>
  <si>
    <t>สำนักงานจังหวัดพังงา</t>
  </si>
  <si>
    <t>086</t>
  </si>
  <si>
    <t>สำนักงานจังหวัดภูเก็ต</t>
  </si>
  <si>
    <t>087</t>
  </si>
  <si>
    <t>088</t>
  </si>
  <si>
    <t>สำนักงานจังหวัดระนอง</t>
  </si>
  <si>
    <t>089</t>
  </si>
  <si>
    <t>สำนักงานจังหวัดชุมพร</t>
  </si>
  <si>
    <t>090</t>
  </si>
  <si>
    <t>สำนักงานจังหวัดสงขลา</t>
  </si>
  <si>
    <t>091</t>
  </si>
  <si>
    <t>สำนักงานจังหวัดสตูล</t>
  </si>
  <si>
    <t>092</t>
  </si>
  <si>
    <t>สำนักงานจังหวัดตรัง</t>
  </si>
  <si>
    <t>093</t>
  </si>
  <si>
    <t>สำนักงานจังหวัดพัทลุง</t>
  </si>
  <si>
    <t>094</t>
  </si>
  <si>
    <t>สำนักงานจังหวัดปัตตานี</t>
  </si>
  <si>
    <t>095</t>
  </si>
  <si>
    <t>สำนักงานจังหวัดยะลา</t>
  </si>
  <si>
    <t>096</t>
  </si>
  <si>
    <t>สำนักงานจังหวัดนราธิวาส</t>
  </si>
  <si>
    <t>173</t>
  </si>
  <si>
    <t>สำนักงานจังหวัดบึงกาฬ</t>
  </si>
  <si>
    <t>รวมค่าใช้จ่ายหน่วยงานหลัก</t>
  </si>
  <si>
    <t>หน่วยงานสนับสนุน</t>
  </si>
  <si>
    <t>006</t>
  </si>
  <si>
    <t>008</t>
  </si>
  <si>
    <t>สำนักตรวจราชการและเรื่องราวร้องทุกข์</t>
  </si>
  <si>
    <t>010</t>
  </si>
  <si>
    <t>กองกลาง</t>
  </si>
  <si>
    <t>011</t>
  </si>
  <si>
    <t>กองการเจ้าหน้าที่</t>
  </si>
  <si>
    <t>012</t>
  </si>
  <si>
    <t>กลุ่มงานช่วยปลัดกระทรวง</t>
  </si>
  <si>
    <t>014</t>
  </si>
  <si>
    <t>015</t>
  </si>
  <si>
    <t>017</t>
  </si>
  <si>
    <t>กลุ่มงานพัฒนาระบบบริหาร</t>
  </si>
  <si>
    <t>020</t>
  </si>
  <si>
    <t>กองคลัง</t>
  </si>
  <si>
    <t>021</t>
  </si>
  <si>
    <t>รวมค่าใช้จ่ายหน่วยงานสนับสนุน</t>
  </si>
  <si>
    <t>รวมค่าใช้จ่ายทั้งสิ้น</t>
  </si>
  <si>
    <t>ตารางที่ 3 รายงานต้นทุนกิจกรรมย่อยแยกตามแหล่งเงิน</t>
  </si>
  <si>
    <t>กิจกรรมย่อย</t>
  </si>
  <si>
    <t>ค่าเสื่อมราคา</t>
  </si>
  <si>
    <t>ต้นทุนรวม</t>
  </si>
  <si>
    <t>ปริมาณ</t>
  </si>
  <si>
    <t>หน่วยนับ</t>
  </si>
  <si>
    <t>ต้นทุนต่อหน่วย</t>
  </si>
  <si>
    <t>กิจกรรมย่อยหลัก</t>
  </si>
  <si>
    <t>เรื่อง</t>
  </si>
  <si>
    <t>จังหวัด</t>
  </si>
  <si>
    <t>กิจกรรม</t>
  </si>
  <si>
    <t>ครั้ง</t>
  </si>
  <si>
    <t>ราย</t>
  </si>
  <si>
    <t>กิจกรรมย่อยสนับสนุน</t>
  </si>
  <si>
    <t>เครื่อง</t>
  </si>
  <si>
    <t>ด้าน</t>
  </si>
  <si>
    <t>งานพัฒนาระบบบริหารราชการ</t>
  </si>
  <si>
    <t>งานสนับสนุนบริหารราชการทั่วไป</t>
  </si>
  <si>
    <t>ระบบ</t>
  </si>
  <si>
    <t>กิโลเมตร</t>
  </si>
  <si>
    <t>ผลผลิต</t>
  </si>
  <si>
    <t>สนับสนุนการบริหารราชการทั่วไป</t>
  </si>
  <si>
    <t>ตารางที่ 7 รายงานเปรียบเทียบต้นทุนกิจกรรมย่อยแยกตามแหล่งเงิน</t>
  </si>
  <si>
    <t>code</t>
  </si>
  <si>
    <t>ผลการเปรียบเทียบ</t>
  </si>
  <si>
    <t>ต้นทุนรวม เพิ่ม/(ลด)   %</t>
  </si>
  <si>
    <t xml:space="preserve">หน่วยนับ เพิ่ม/(ลด) %      </t>
  </si>
  <si>
    <t>ต้นทุนต่อหน่วยเพิ่ม/(ลด)     %</t>
  </si>
  <si>
    <t>เล่ม</t>
  </si>
  <si>
    <t>กิจกรรมหลัก</t>
  </si>
  <si>
    <t>ต้นทุนรวม เพิ่ม/(ลด)  %</t>
  </si>
  <si>
    <t>หน่วยงาน</t>
  </si>
  <si>
    <t>ผลผลิตย่อย</t>
  </si>
  <si>
    <t xml:space="preserve">หน่วยนับ เพิ่ม/(ลด)     %  </t>
  </si>
  <si>
    <t>ต้นทุนต่อหน่วยเพิ่ม/(ลด)    %</t>
  </si>
  <si>
    <t>ผลผลิตหลัก</t>
  </si>
  <si>
    <t>ตารางที่ 11 รายงานต้นทุนทางตรงตามศูนย์ต้นทุนแยกตามประเภทค่าใช้จ่ายและลักษณะของต้นทุน (คงที่/ผันแปร)</t>
  </si>
  <si>
    <t>ต้นทุนคงที่ เพิ่ม/(ลด) %</t>
  </si>
  <si>
    <t>ต้นทุนผันแปร เพิ่ม/(ลด)  %</t>
  </si>
  <si>
    <t>ต้นทุนรวม เพิ่ม/(ลด) %</t>
  </si>
  <si>
    <t>ต้นทุนคงที่</t>
  </si>
  <si>
    <t>ยอดรวมต้นทุนคงที่</t>
  </si>
  <si>
    <t>ต้นทุนผันแปร</t>
  </si>
  <si>
    <t>ยอดรวมต้นทุนผันแปร</t>
  </si>
  <si>
    <t>ค่าตอบแทน ใช้สอยวัสดุและสาธารณูปโภค</t>
  </si>
  <si>
    <t>กองการต่างประเทศ</t>
  </si>
  <si>
    <t>รวมค่าใช้จ่ายหน่วยงานหลัก*</t>
  </si>
  <si>
    <t>สำนักงานกฎหมาย</t>
  </si>
  <si>
    <t>กลุ่มงานตรวจสอบภายในระดับกระทรวง</t>
  </si>
  <si>
    <t>หน่วยงานตรวจสอบภายใน สป.</t>
  </si>
  <si>
    <t>สำนักงานรัฐมนตรี มท.</t>
  </si>
  <si>
    <t>สำนักงานจังหวัดศรีสะเกษ</t>
  </si>
  <si>
    <t>สำนักงานจังหวัดกาญจนบุรี</t>
  </si>
  <si>
    <t>สำนักงานจังหวัดสุราษฏร์ธานี</t>
  </si>
  <si>
    <t>รวมค่าใช้จ่ายหน่วยงานสนับสนุน**</t>
  </si>
  <si>
    <t>ตารางที่ 12 รายงานเปรียบเทียบต้นทุนทางอ้อมตามลักษณะของต้นทุน (คงที่/ผันแปร)</t>
  </si>
  <si>
    <t>ลำดับ</t>
  </si>
  <si>
    <t>ต้นทุนทางอ้อม</t>
  </si>
  <si>
    <t>ต้นทุนคงที่ เพิ่ม/(ลด)%</t>
  </si>
  <si>
    <t>ต้นทุนผันแปร เพิ่ม/(ลด) %</t>
  </si>
  <si>
    <t>ต้นทุนรวม เพิ่ม/(ลด)%</t>
  </si>
  <si>
    <t>ค่าตอบแทนใช้สอยวัสดุ และสาธารณูปโภค</t>
  </si>
  <si>
    <t>ค่ารักษาความมั่นคงของประเทศ</t>
  </si>
  <si>
    <t>ตาราง 1 รายงานต้นทุนรวมของหน่วยงานโดยแยกประเภทตามแหล่งของเงิน</t>
  </si>
  <si>
    <t xml:space="preserve">ค่าใช้จ่ายอื่น </t>
  </si>
  <si>
    <t>5101040102</t>
  </si>
  <si>
    <t>5101040104</t>
  </si>
  <si>
    <t>5101040111</t>
  </si>
  <si>
    <t>5101040202</t>
  </si>
  <si>
    <t>5101040204</t>
  </si>
  <si>
    <t>5101040205</t>
  </si>
  <si>
    <t>5101040206</t>
  </si>
  <si>
    <t>5101040207</t>
  </si>
  <si>
    <t>5209010112</t>
  </si>
  <si>
    <t>5210010102</t>
  </si>
  <si>
    <t>5210010103</t>
  </si>
  <si>
    <t>5210010105</t>
  </si>
  <si>
    <t>5210010118</t>
  </si>
  <si>
    <t>5210010119</t>
  </si>
  <si>
    <t>งานติดตามวิเคราะห์ประเมินข่าว</t>
  </si>
  <si>
    <t>งานบำรุงรักษาระบบคอมพิวเตอร์</t>
  </si>
  <si>
    <t>งานข้อมูลสารสนเทศจังหวัด</t>
  </si>
  <si>
    <t>รวมต้นทุนกิจกรรมย่อยหลัก</t>
  </si>
  <si>
    <t>รวมต้นทุนกิจกรรมย่อยสนับสนุน</t>
  </si>
  <si>
    <t>ส่วนราชการมีการบริหารจัดการที่มีประสิทธิภาพ</t>
  </si>
  <si>
    <t xml:space="preserve">รวมต้นทุนกิจกรรมย่อยทั้งสิ้น </t>
  </si>
  <si>
    <t>งานแก้ไขปัญหาความเดือดร้อนเร่งด่วน</t>
  </si>
  <si>
    <t>งานตามนโยบายรัฐบาล</t>
  </si>
  <si>
    <t>โครงการ</t>
  </si>
  <si>
    <t>รวมต้นทุนกิจกรรมหลัก</t>
  </si>
  <si>
    <t>รวมทั้งสิ้น</t>
  </si>
  <si>
    <t>สำนักนโยบายและแผน</t>
  </si>
  <si>
    <t>ประเภทค่าใช้จ่าย</t>
  </si>
  <si>
    <t>งานผลิตรายการวิทยุมหาดไทยชวนรู้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</si>
  <si>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</si>
  <si>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</si>
  <si>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</si>
  <si>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</si>
  <si>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</si>
  <si>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</si>
  <si>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</si>
  <si>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</si>
  <si>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</si>
  <si>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</si>
  <si>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</si>
  <si>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</si>
  <si>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</si>
  <si>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</si>
  <si>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</si>
  <si>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</si>
  <si>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</si>
  <si>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</si>
  <si>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</si>
  <si>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</si>
  <si>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</si>
  <si>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</si>
  <si>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</si>
  <si>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</si>
  <si>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</si>
  <si>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</si>
  <si>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129</t>
  </si>
  <si>
    <t>130</t>
  </si>
  <si>
    <t>131</t>
  </si>
  <si>
    <t>132</t>
  </si>
  <si>
    <t>134</t>
  </si>
  <si>
    <t>135</t>
  </si>
  <si>
    <t>138</t>
  </si>
  <si>
    <t>139</t>
  </si>
  <si>
    <t>140</t>
  </si>
  <si>
    <t>141</t>
  </si>
  <si>
    <t>144</t>
  </si>
  <si>
    <t>145</t>
  </si>
  <si>
    <t>149</t>
  </si>
  <si>
    <t>150</t>
  </si>
  <si>
    <t>151</t>
  </si>
  <si>
    <t>152</t>
  </si>
  <si>
    <t>งานตรวจสอบภายใน</t>
  </si>
  <si>
    <t>งานสนับสนุนการปฏิบัติงานตรวจสอบของหน่วยงาน มท.</t>
  </si>
  <si>
    <t>งานด้านสารบรรณกรม</t>
  </si>
  <si>
    <t>งานเสริมสร้างความปรองดอง</t>
  </si>
  <si>
    <t>งานประสานนโยบายผู้อพยพและหลบหนี</t>
  </si>
  <si>
    <t>งานจัดทำข้อเสนอแนะแนวทางป้องกันแก้ไขปัญหาที่ส่งผลกระทบต่อความสงบเรียบร้อยและความมั่นคง</t>
  </si>
  <si>
    <t>งานส่งเสริมศิลปวัฒนธรรมและประเพณีภาคใต้</t>
  </si>
  <si>
    <t>งานตรวจราชการกระทรวงมหาดไทย</t>
  </si>
  <si>
    <t>งานส่งเสริมและพัฒนาระบบการบริหารงานและบุคลากรจังหวัด/กลุ่มจังหวัด</t>
  </si>
  <si>
    <t>งานยุทธศาสตร์การพัฒนาจังหวัด</t>
  </si>
  <si>
    <t>สนับสนุนงานตามนโยบายรัฐบาล</t>
  </si>
  <si>
    <t>รวมผลผลิตย่อย</t>
  </si>
  <si>
    <t>หน่วยงานตรวจสอบภายในกระทรวง</t>
  </si>
  <si>
    <t>ครั้ง/ปี</t>
  </si>
  <si>
    <t>กิจกรรม/โครงการ</t>
  </si>
  <si>
    <t>*กิจกรรมด้านแผนงาน</t>
  </si>
  <si>
    <t>*กิจกรรมด้านเทคโนโลยีสารสนเทศหน่วยงาน</t>
  </si>
  <si>
    <t>*กิจกรรมด้านเครือข่ายอินเตอร์เน็ตและเว็ปไซต์</t>
  </si>
  <si>
    <t>ต้นทุนผลผลิตประจำปีงบประมาณ พ.ศ. 2558 (ต.ค.57-ก.ย.58)</t>
  </si>
  <si>
    <t>5203</t>
  </si>
  <si>
    <t>5107030101</t>
  </si>
  <si>
    <t>พักเบิกเงินอุดหนุน</t>
  </si>
  <si>
    <t>5210010106</t>
  </si>
  <si>
    <t>TE-หน่วยงานโอนเงินให้หน่วยงานอื่น</t>
  </si>
  <si>
    <t>ค่าใช้จ่ายค่าวัสดุ ค่าใช้สอย และค่าสาธารณูปโภค</t>
  </si>
  <si>
    <t>ค่าใช้จ่ายบัญชีต้นทุนการกู้ยืม</t>
  </si>
  <si>
    <t>คชจ.ในการดำเนินการรักษาความมั่นคงของประเทศ</t>
  </si>
  <si>
    <t>153</t>
  </si>
  <si>
    <t>ฉบับ</t>
  </si>
  <si>
    <t>วัน/คน/งาน</t>
  </si>
  <si>
    <t>จำนวนเอกสารรายการ</t>
  </si>
  <si>
    <t>จำนวนครั้งของการจัดซื้อจัดจ้าง</t>
  </si>
  <si>
    <t>จำนวนบุคลากร</t>
  </si>
  <si>
    <t>จำนวนชั่วโมง/คนฝึกอบรม</t>
  </si>
  <si>
    <t>จำนวนงานตรวจสอบ/คนวัน</t>
  </si>
  <si>
    <t>จำนวนหนังสือเข้า-ออก</t>
  </si>
  <si>
    <t>อำนวยความเป็นธรรมและสร้างเสริมราชการใสสะอาด</t>
  </si>
  <si>
    <t>รวมผลผลิตหลัก</t>
  </si>
  <si>
    <t>ส่วนราชการมีระบบเทคโนโลยีสารสนเทศและการสื่อสารที่มีประสิทธิภาพ</t>
  </si>
  <si>
    <t>ขับเคลื่อนการพัฒนาตามแนวพระราชดำริและเทิดทูนไว้ซึ่งสถาบัน</t>
  </si>
  <si>
    <t>มาจากตาราง 2 ผลสุดท้าย ตาราง 11,12 ต้องเท่ากับต้นทุนทั้งหมด</t>
  </si>
  <si>
    <t xml:space="preserve">ครั้ง </t>
  </si>
  <si>
    <t>***กิจกรรมด้านแผนงาน</t>
  </si>
  <si>
    <t>ตารางที่ 5 รายงานต้นทุนกิจกรรมหลักแยกตามแหล่งเงิน</t>
  </si>
  <si>
    <t>ค่าใช้จ่ายสวัสดิการสังคม</t>
  </si>
  <si>
    <t>บัญชีให้สินทรัพย์และทรัพยากรโด่ยไม่คิดค่าใช้จ่าย</t>
  </si>
  <si>
    <t>การมีระบบเทคโนโลยีสารสนเทศและการสื่อสารที่มีประสิทธิภาพ</t>
  </si>
  <si>
    <t>สนับสนุนการพัฒนาระบบเทคโนโลยีสารสนเทศและการสื่อสาร (ศสส.)</t>
  </si>
  <si>
    <t>ส่งเสริมกิจกรรมการพัฒนาชนบทเชิงพื้นที่ประยุกต์ตามพระราชดำริ (สปพ.สนผ.)</t>
  </si>
  <si>
    <t>ส่งเสริมกิจกรรมการพัฒนาตามหลักปรัชญาของเศรษฐกิจพอเพียง (สปพ. สนผ.)</t>
  </si>
  <si>
    <t>เสริมสร้างเครือข่ายสื่อสารเพื่อความมั่นคง (สน.)</t>
  </si>
  <si>
    <t>ส่งเสริมกิจกรรมการปลูกฝังสำนึกรักสามัคคีและเสริมสร้างความปรองดองของคนในชาติ (สมน. สนผ.)</t>
  </si>
  <si>
    <t>สนับสนุนการนำนโยบายการแก้ไขปัญหายาเสพติดไปสู่การปฏิบัติในระดับพื้นที่ (สกพ.สนผ.)</t>
  </si>
  <si>
    <t>เสริมสร้างการบริหารจัดการเชิงยุทธศาสตร์ (สนผ.)</t>
  </si>
  <si>
    <t>สนับสนุนการบริหารงานจังหวัด/กลุ่มจังหวัดแบบบูรณาการ (สบจ.)</t>
  </si>
  <si>
    <t>บริหารและพัฒนาทรัพยากรบุคคล ระบบงานและจัดการความรู้</t>
  </si>
  <si>
    <t>อำนวยการและประสานงานรัฐมนตรี (สร.)</t>
  </si>
  <si>
    <t>ประชาสัมพันธ์และเผยแพร่ (สน.)</t>
  </si>
  <si>
    <t>การพิจารณาร่างกฎหมายและข้อหารือทางข้อกฎหมาย (สกม.)</t>
  </si>
  <si>
    <t>พัฒนาและส่งเสริมการบริหารงานบุคคลส่วนท้องถิ่น (สกถ.)</t>
  </si>
  <si>
    <t>พัฒนาประสิทธิภาพและประสานงานการข่าวกรองและพัฒนการข่าวภาคประชาชน (ศปก.)</t>
  </si>
  <si>
    <t>อำนวยการและประสานนโยบายกิจการต่างประเทศ กิจการชายแดนและผู้อพยพ (ตท.)</t>
  </si>
  <si>
    <t>สนับสนุนและอำนวยการศูนย์ดำรงธรรมกระทรวงมหาดไทย</t>
  </si>
  <si>
    <t>ต้นทุนผลผลิตประจำปีงบประมาณ พ.ศ. 2559 (ต.ค.58-ก.ย.59)</t>
  </si>
  <si>
    <t>งานป้องกันและแก้ไขปัญหายาเสพติดในพื้นที่</t>
  </si>
  <si>
    <t>งานพัฒนาชนบทเชิงพื้นที่ตามพระราชดำริ</t>
  </si>
  <si>
    <t>งานส่งเสริมกิจกรรมการพัฒนาตามหลักปรัชญาของเศรษฐกิจพอเพียง</t>
  </si>
  <si>
    <t>งานเจรจาประชุมนานาชาติ</t>
  </si>
  <si>
    <t>งานดำเนินงานมหาดไทยสู่อาเซียน</t>
  </si>
  <si>
    <t xml:space="preserve">งานสร้าง/ขยายเครือข่ายประชาชน </t>
  </si>
  <si>
    <t>งานพัฒนาความร่วมมือภาครัฐและเอกชนนากรขับเคลื่อนยุทธศาสตร์การพัฒนาเศรษฐกิจจังหวัดและกลุ่มจังหวัดเพื่อเชื่อมโยงกรอบอนุภูมิภาคสู่ประชาคมอาเซียน</t>
  </si>
  <si>
    <t>งานพัฒนาและส่งเสริมการบริหารงานบุคคลส่วนท้องถิ่น</t>
  </si>
  <si>
    <t>งานจัดทำรายงานประจำปีของ ก.ถ.และวารสารสำนักงาน ก.ถ.</t>
  </si>
  <si>
    <t xml:space="preserve">งานด้านการเงินและบัญชี </t>
  </si>
  <si>
    <t>งานด้านจัดหาพัสดุ</t>
  </si>
  <si>
    <t>งานด้านบริหารงานบุคคล</t>
  </si>
  <si>
    <t>งานด้านพัฒนาทรัพยากรบุคคล</t>
  </si>
  <si>
    <t>งานการบริหารจัดการความรู้</t>
  </si>
  <si>
    <t>งานการวิจัยและพัฒนาทรัพยากรบุคคล</t>
  </si>
  <si>
    <t>งานด้านช่วยอำนวยการผู้บริหาร</t>
  </si>
  <si>
    <t>งานบริการระบบเทคโนโลยี่การสื่อสารแก่ส่วนราชการ</t>
  </si>
  <si>
    <t>งานบริการเทคโนโลยีสารสนเทศแก่ส่วนราชการ</t>
  </si>
  <si>
    <t>งานบริหารจัดการเชิงยุทธศาสตร์</t>
  </si>
  <si>
    <t>งานร่าง ให้ความเห็นกลั่นกรองเกี่ยวกับกฎหมาย พัฒนา สนับสนุน</t>
  </si>
  <si>
    <t>งานประมวลวิเคราะห์เรื่องราวร้องเรียน/ร้องทุกข์</t>
  </si>
  <si>
    <t>งานตรวจราชการและสนับสนุนภารกิจของรัฐมนตรี</t>
  </si>
  <si>
    <t>งานยานพาหนะส่วนกลาง</t>
  </si>
  <si>
    <t>ต้นทุนทางตรง ปีงบประมาณ พ.ศ. 2559</t>
  </si>
  <si>
    <t>คน</t>
  </si>
  <si>
    <t>5112</t>
  </si>
  <si>
    <t>ประจำปีงบประมาณ พ.ศ. 2560  (ต.ค.59 - ก.ย.60)</t>
  </si>
  <si>
    <t>ศูนย์ปฏิบัติการต่อต้านการทุจริต</t>
  </si>
  <si>
    <t>ศูนย์ดำรงธรรมกระทรวงมหาดไทย</t>
  </si>
  <si>
    <t>ประจำปีงบประมาณ 2560  (ต.ค.59-ก.ย.60)</t>
  </si>
  <si>
    <t>งานประชาสัมพันธ์ตามแนวทางพระราชดำริและเทิดทูนไว้ซึ่งสถาบัน</t>
  </si>
  <si>
    <t>งานสนับสนุนกิจกรรมการปลูกจิตสำนึกจริยธรรมและคุณธรรมของกระทรวงมหาดไทย</t>
  </si>
  <si>
    <t>งานสนับสนุนกิจกรรมการปลูกจิตสำนึกจริยธรรมและคุณธรรมของจังหวัด</t>
  </si>
  <si>
    <t>งานกิจกรรมด้านอาคารและสถานที่</t>
  </si>
  <si>
    <t>งานด้านการบริหารงบประมาณ</t>
  </si>
  <si>
    <t>งานสนับสนุนการขับเคลื่อนการดำเนินงานเขตพัฒนาเศรษฐกิจพิเศษ</t>
  </si>
  <si>
    <t>งบประมาณที่ได้รับ</t>
  </si>
  <si>
    <t>*</t>
  </si>
  <si>
    <t>ปลูกฝังสำนึกสามัคคีและเสริมสร้างความปรองดอง โดยกระบวนการแลกเปลี่ยนเรียนรู้ 3 ร่วมเพื่อ 3 สร้าง ของกระทรวงมหาดไทย</t>
  </si>
  <si>
    <t>สนับสนุนการป้องกันปราบปราม และบำบัดรักษาผู้ติดยาเสพติดกระทรวงมหาดไทย</t>
  </si>
  <si>
    <t>สนับสนุนการขับเคลื่อนการดำเนินงานเขตพัฒนาเศรษฐกิจพิเศษ</t>
  </si>
  <si>
    <t>ปลูกฝังคุณธรรมและจริยธรรมที่ดีให้แก่บุคลากรของกระทรวงมหาดไทย</t>
  </si>
  <si>
    <t>อำนวยความสะดวกทางธุรกิจของสำนักงานปลัดกระทรวงมหาดไทย</t>
  </si>
  <si>
    <t>ส่งเสริมการพัฒนาตามหลักปรัชญาของเศรษฐกิจพอเพียง (สนผ.)</t>
  </si>
  <si>
    <t>ส่งเสิรมกิจกรรมการปลูกฝังสำนึกรักสามัคคีและเสริมสร้างความปรองดองของคนในชาติ (สนผ.)</t>
  </si>
  <si>
    <t>สนับสนุนการแก้ไขปัญหายาเสพติดในระดับพื้นที่ (สนผ.)</t>
  </si>
  <si>
    <t>สนับสนุนการดำเนินงานเขตพัฒนาเศรษฐกิจพิเศษ (สบจ.)</t>
  </si>
  <si>
    <t>อำนวยการประสานนโยบายกิจการต่างประเทศ กิจการชายแดน และผู้อพยพ (ตท.สป.)</t>
  </si>
  <si>
    <t>สนับสนุนและอำนวยการศูนย์ดำรงธรรมกระทรวงมหาดไทย (สดธ.มท.)</t>
  </si>
  <si>
    <t>เสริมสร้างการบริหารจัดการเชิงยุทธศาสตร์  (สนผ.สป.)</t>
  </si>
  <si>
    <t>สนับสนุนการบริหารงานจังหวัด/กลุ่มจังหวัดแบบบูรณาการ (สบจ. สป.)</t>
  </si>
  <si>
    <t xml:space="preserve">อำนวยความเป็นธรรมและสร้างเสริมราชการใสสะอาด </t>
  </si>
  <si>
    <t>อำนวยการและประสานงานรัฐมนตรี</t>
  </si>
  <si>
    <t>ประชาสัมพันธ์และเผยแพร่</t>
  </si>
  <si>
    <t>การพิจารณาร่างกฎหมายและข้อหารือทางข้อกฎหมาย</t>
  </si>
  <si>
    <t>พัฒนาและส่งเสริมการบริหารงานบุคคลส่วนท้องถิ่น</t>
  </si>
  <si>
    <t>พัฒนาประสิทธิภาพและประสานงานการข่าวกรองและพัฒนาการข่าวภาคประชาชน</t>
  </si>
  <si>
    <t>อำนวยการและประสานงานภาครัฐ</t>
  </si>
  <si>
    <t>สนับสนุนการปลูกจิตสำนึกจริยธรรมและคุณธรรมในระดับจังหวัด</t>
  </si>
  <si>
    <t>สนับสนุนการปลูกจิตสำนึกจริยธรรมและคุณธรรมของกระทรวงมหาดไทย</t>
  </si>
  <si>
    <t>สนับสนุนศูนย์บริการเบ็ดเสร็จ</t>
  </si>
  <si>
    <t>ระหว่างปีงบประมาณ 2559 (ต.ค.58-ก.ย.59)และ ประจำปีงบประมาณ 2560  (ต.ค.59-ก.ย.60)</t>
  </si>
  <si>
    <t>ต้นทุนผลผลิตประจำปีงบประมาณ พ.ศ. 2560 (ต.ค.59-ก.ย.60)</t>
  </si>
  <si>
    <t>สนับสนุนการดำเนินงานเขตพัฒนาเศรษฐกิจพิเศษ</t>
  </si>
  <si>
    <t>ระหว่างปีงบประมาณ 2559 (ต.ค.58-ก.ย.59) และ ประจำปีงบประมาณ 2560  (ต.ค.59-ก.ย.60)</t>
  </si>
  <si>
    <t>การขับเคลื่อนการพัฒนาตามแนวพระราชดำริและเทิดทูนไว้ซึ่งสถาบัน</t>
  </si>
  <si>
    <t>การปลูกฝังสำนึกสามัคคีและเสริมสร้างความปรองดอง โดยกระบวนการแลกเปลี่ยนเรียนรู้ 3 ร่วมเพื่อ 3 สร้าง ของกระทรวงมหาดไทย</t>
  </si>
  <si>
    <t>การสนับสนุนการป้องกันปราบปราม และบำบัดรักษาผู้ติดยาเสพติดกระทรวงมหาดไทย</t>
  </si>
  <si>
    <t>การบริหารจัดการที่มีประสิทธิภาพ</t>
  </si>
  <si>
    <t>การปลูกฝังคุณธรรมและจริยธรรมที่ดีให้แก่บุคลากรของกระทรวงมหาดไทย</t>
  </si>
  <si>
    <t>การอำนวยความสะดวกทางธุรกิจของสำนักงานปลัดกระทรวงมหาดไทย</t>
  </si>
  <si>
    <t>ต้นทุนทางตรง ปีงบประมาณ พ.ศ. 2560</t>
  </si>
  <si>
    <t>178</t>
  </si>
  <si>
    <t>179</t>
  </si>
  <si>
    <t>ปีงบประมาณ พ.ศ.2559</t>
  </si>
  <si>
    <t>ปีงบประมาณ พ.ศ. 2560</t>
  </si>
  <si>
    <t>สดธ</t>
  </si>
  <si>
    <t>สดร.</t>
  </si>
  <si>
    <t>ตภ.มท.</t>
  </si>
  <si>
    <t>แห่ง</t>
  </si>
  <si>
    <t>ข่าว</t>
  </si>
  <si>
    <t>ตารางที่ 10 รายงานเปรียบเทียบผลการคำนวณต้นทุนผลผลิตหลักแยกตามแหล่งเงิน</t>
  </si>
  <si>
    <t>ตารางที่ 4 รายงานต้นทุนผลผลิตย่อยแยกตามแหล่งเงิน</t>
  </si>
  <si>
    <t>ตารางที่ 6 รายงานต้นทุนผลผลิตหลักแยกตามแหล่งเงิน</t>
  </si>
  <si>
    <t>ตารางที่ 8 รายงานเปรียบเทียบผลการคำนวณต้นทุนผลผลิตย่อยแยกตามแหล่งเงิน</t>
  </si>
  <si>
    <t>ตารางที่ 9 รายงานเปรียบเทียบผลการคำนวณต้นทุนกิจกรรมหลักแยกตามแหล่งเงิน</t>
  </si>
  <si>
    <t>ทางตรง (คงที่ กับ ผันแปร) มาจากตาราง 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</si>
</sst>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.00000"/>
  </numFmts>
  <fonts count="45">
    <font>
      <sz val="10"/>
      <color indexed="8"/>
      <name val="Tahoma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name val="TH SarabunPSK"/>
      <family val="2"/>
    </font>
    <font>
      <b/>
      <sz val="24"/>
      <color indexed="8"/>
      <name val="TH SarabunPSK"/>
      <family val="2"/>
    </font>
    <font>
      <b/>
      <sz val="24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indexed="8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sz val="20"/>
      <color indexed="8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22"/>
      <color rgb="FFFF0000"/>
      <name val="TH SarabunPSK"/>
      <family val="2"/>
    </font>
    <font>
      <b/>
      <sz val="18"/>
      <color rgb="FFFF0000"/>
      <name val="TH SarabunPSK"/>
      <family val="2"/>
    </font>
    <font>
      <sz val="10"/>
      <name val="TH SarabunPSK"/>
      <family val="2"/>
    </font>
    <font>
      <b/>
      <sz val="22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222"/>
    </font>
    <font>
      <sz val="9"/>
      <color indexed="81"/>
      <name val="Tahoma"/>
      <charset val="22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18" fillId="0" borderId="0"/>
    <xf numFmtId="187" fontId="1" fillId="0" borderId="0" applyFont="0" applyFill="0" applyBorder="0" applyAlignment="0" applyProtection="0"/>
  </cellStyleXfs>
  <cellXfs count="94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5" fillId="0" borderId="0" xfId="0" applyFont="1"/>
    <xf numFmtId="0" fontId="5" fillId="0" borderId="1" xfId="0" applyFont="1" applyBorder="1"/>
    <xf numFmtId="0" fontId="6" fillId="0" borderId="0" xfId="0" applyFont="1" applyFill="1"/>
    <xf numFmtId="0" fontId="5" fillId="2" borderId="0" xfId="0" applyFont="1" applyFill="1"/>
    <xf numFmtId="0" fontId="6" fillId="0" borderId="0" xfId="0" applyFont="1"/>
    <xf numFmtId="0" fontId="6" fillId="0" borderId="0" xfId="0" applyFont="1" applyBorder="1" applyAlignment="1">
      <alignment horizontal="center"/>
    </xf>
    <xf numFmtId="187" fontId="5" fillId="0" borderId="0" xfId="1" applyFont="1" applyFill="1"/>
    <xf numFmtId="187" fontId="5" fillId="0" borderId="0" xfId="1" applyFont="1"/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87" fontId="10" fillId="0" borderId="0" xfId="1" applyFont="1"/>
    <xf numFmtId="0" fontId="11" fillId="0" borderId="0" xfId="0" applyFont="1"/>
    <xf numFmtId="0" fontId="14" fillId="0" borderId="0" xfId="0" applyFont="1"/>
    <xf numFmtId="0" fontId="6" fillId="0" borderId="0" xfId="0" applyFont="1" applyFill="1" applyBorder="1"/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187" fontId="6" fillId="0" borderId="17" xfId="1" applyNumberFormat="1" applyFont="1" applyFill="1" applyBorder="1" applyAlignment="1">
      <alignment horizontal="center" vertical="center" shrinkToFit="1"/>
    </xf>
    <xf numFmtId="187" fontId="6" fillId="0" borderId="12" xfId="1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88" fontId="6" fillId="0" borderId="12" xfId="1" applyNumberFormat="1" applyFont="1" applyFill="1" applyBorder="1" applyAlignment="1">
      <alignment horizontal="center" vertical="center" shrinkToFit="1"/>
    </xf>
    <xf numFmtId="187" fontId="6" fillId="0" borderId="30" xfId="1" applyNumberFormat="1" applyFont="1" applyFill="1" applyBorder="1" applyAlignment="1">
      <alignment horizontal="center" vertical="center" shrinkToFit="1"/>
    </xf>
    <xf numFmtId="187" fontId="6" fillId="0" borderId="31" xfId="1" applyNumberFormat="1" applyFont="1" applyFill="1" applyBorder="1" applyAlignment="1">
      <alignment horizontal="center" vertical="center" shrinkToFit="1"/>
    </xf>
    <xf numFmtId="0" fontId="15" fillId="0" borderId="0" xfId="0" applyFont="1"/>
    <xf numFmtId="0" fontId="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16" fillId="0" borderId="0" xfId="0" applyFont="1"/>
    <xf numFmtId="0" fontId="13" fillId="0" borderId="0" xfId="0" applyFont="1"/>
    <xf numFmtId="0" fontId="13" fillId="0" borderId="0" xfId="0" applyFont="1" applyFill="1"/>
    <xf numFmtId="187" fontId="8" fillId="0" borderId="0" xfId="1" applyFont="1"/>
    <xf numFmtId="0" fontId="8" fillId="0" borderId="0" xfId="0" applyFont="1" applyAlignment="1">
      <alignment shrinkToFit="1"/>
    </xf>
    <xf numFmtId="43" fontId="8" fillId="0" borderId="0" xfId="0" applyNumberFormat="1" applyFont="1"/>
    <xf numFmtId="0" fontId="8" fillId="0" borderId="0" xfId="0" applyFont="1" applyAlignment="1">
      <alignment horizontal="center"/>
    </xf>
    <xf numFmtId="0" fontId="6" fillId="2" borderId="0" xfId="0" applyFont="1" applyFill="1"/>
    <xf numFmtId="187" fontId="6" fillId="2" borderId="0" xfId="1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187" fontId="5" fillId="2" borderId="0" xfId="1" applyFont="1" applyFill="1"/>
    <xf numFmtId="0" fontId="5" fillId="0" borderId="36" xfId="0" applyFont="1" applyFill="1" applyBorder="1" applyAlignment="1">
      <alignment horizontal="center" wrapText="1"/>
    </xf>
    <xf numFmtId="4" fontId="3" fillId="2" borderId="27" xfId="0" applyNumberFormat="1" applyFont="1" applyFill="1" applyBorder="1" applyAlignment="1">
      <alignment horizontal="right" wrapText="1"/>
    </xf>
    <xf numFmtId="187" fontId="4" fillId="0" borderId="27" xfId="0" applyNumberFormat="1" applyFont="1" applyBorder="1" applyAlignment="1">
      <alignment shrinkToFit="1"/>
    </xf>
    <xf numFmtId="0" fontId="4" fillId="0" borderId="27" xfId="0" applyFont="1" applyBorder="1" applyAlignment="1">
      <alignment horizontal="center" shrinkToFit="1"/>
    </xf>
    <xf numFmtId="4" fontId="3" fillId="2" borderId="1" xfId="0" applyNumberFormat="1" applyFont="1" applyFill="1" applyBorder="1" applyAlignment="1">
      <alignment horizontal="right" wrapText="1"/>
    </xf>
    <xf numFmtId="187" fontId="4" fillId="0" borderId="1" xfId="0" applyNumberFormat="1" applyFont="1" applyBorder="1" applyAlignment="1">
      <alignment shrinkToFit="1"/>
    </xf>
    <xf numFmtId="0" fontId="3" fillId="0" borderId="1" xfId="0" applyFont="1" applyFill="1" applyBorder="1" applyAlignment="1">
      <alignment shrinkToFit="1"/>
    </xf>
    <xf numFmtId="0" fontId="8" fillId="0" borderId="38" xfId="0" applyFont="1" applyFill="1" applyBorder="1" applyAlignment="1">
      <alignment horizontal="center" wrapText="1"/>
    </xf>
    <xf numFmtId="0" fontId="23" fillId="0" borderId="0" xfId="0" applyFont="1" applyBorder="1"/>
    <xf numFmtId="4" fontId="5" fillId="0" borderId="0" xfId="1" applyNumberFormat="1" applyFont="1"/>
    <xf numFmtId="187" fontId="16" fillId="0" borderId="0" xfId="1" applyFont="1" applyAlignment="1">
      <alignment horizontal="center"/>
    </xf>
    <xf numFmtId="187" fontId="5" fillId="6" borderId="2" xfId="1" applyFont="1" applyFill="1" applyBorder="1" applyAlignment="1">
      <alignment horizontal="right" shrinkToFit="1"/>
    </xf>
    <xf numFmtId="187" fontId="5" fillId="5" borderId="10" xfId="1" applyFont="1" applyFill="1" applyBorder="1" applyAlignment="1">
      <alignment horizontal="right" shrinkToFit="1"/>
    </xf>
    <xf numFmtId="187" fontId="5" fillId="5" borderId="19" xfId="0" applyNumberFormat="1" applyFont="1" applyFill="1" applyBorder="1" applyAlignment="1">
      <alignment shrinkToFit="1"/>
    </xf>
    <xf numFmtId="187" fontId="6" fillId="7" borderId="12" xfId="1" applyFont="1" applyFill="1" applyBorder="1" applyAlignment="1">
      <alignment shrinkToFit="1"/>
    </xf>
    <xf numFmtId="4" fontId="6" fillId="0" borderId="37" xfId="0" applyNumberFormat="1" applyFont="1" applyFill="1" applyBorder="1" applyAlignment="1">
      <alignment horizontal="center" vertical="top" wrapText="1" shrinkToFit="1"/>
    </xf>
    <xf numFmtId="0" fontId="6" fillId="0" borderId="19" xfId="0" applyFont="1" applyFill="1" applyBorder="1" applyAlignment="1">
      <alignment horizontal="center" vertical="top" wrapText="1" shrinkToFit="1"/>
    </xf>
    <xf numFmtId="0" fontId="6" fillId="0" borderId="35" xfId="0" applyFont="1" applyFill="1" applyBorder="1" applyAlignment="1">
      <alignment horizontal="center" vertical="top" wrapText="1" shrinkToFit="1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87" fontId="6" fillId="3" borderId="42" xfId="1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shrinkToFit="1"/>
    </xf>
    <xf numFmtId="43" fontId="25" fillId="0" borderId="0" xfId="0" applyNumberFormat="1" applyFont="1"/>
    <xf numFmtId="0" fontId="8" fillId="0" borderId="40" xfId="0" applyFont="1" applyFill="1" applyBorder="1" applyAlignment="1">
      <alignment horizontal="center"/>
    </xf>
    <xf numFmtId="43" fontId="8" fillId="0" borderId="40" xfId="0" applyNumberFormat="1" applyFont="1" applyFill="1" applyBorder="1"/>
    <xf numFmtId="0" fontId="8" fillId="0" borderId="0" xfId="0" applyFont="1" applyFill="1"/>
    <xf numFmtId="4" fontId="8" fillId="0" borderId="0" xfId="0" applyNumberFormat="1" applyFont="1" applyFill="1"/>
    <xf numFmtId="0" fontId="5" fillId="10" borderId="0" xfId="0" applyFont="1" applyFill="1"/>
    <xf numFmtId="4" fontId="2" fillId="0" borderId="1" xfId="1" applyNumberFormat="1" applyFont="1" applyFill="1" applyBorder="1" applyAlignment="1">
      <alignment horizontal="right" wrapText="1"/>
    </xf>
    <xf numFmtId="4" fontId="27" fillId="0" borderId="47" xfId="1" applyNumberFormat="1" applyFont="1" applyFill="1" applyBorder="1" applyAlignment="1">
      <alignment horizontal="right" wrapText="1"/>
    </xf>
    <xf numFmtId="0" fontId="8" fillId="10" borderId="56" xfId="0" applyFont="1" applyFill="1" applyBorder="1" applyAlignment="1">
      <alignment horizontal="center" wrapText="1"/>
    </xf>
    <xf numFmtId="0" fontId="8" fillId="10" borderId="0" xfId="0" applyFont="1" applyFill="1"/>
    <xf numFmtId="0" fontId="13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shrinkToFit="1"/>
    </xf>
    <xf numFmtId="0" fontId="13" fillId="0" borderId="14" xfId="0" applyFont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43" fontId="8" fillId="10" borderId="0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12" fillId="0" borderId="0" xfId="0" applyNumberFormat="1" applyFont="1"/>
    <xf numFmtId="0" fontId="26" fillId="2" borderId="39" xfId="0" applyFont="1" applyFill="1" applyBorder="1" applyAlignment="1">
      <alignment shrinkToFit="1"/>
    </xf>
    <xf numFmtId="0" fontId="26" fillId="2" borderId="1" xfId="0" applyFont="1" applyFill="1" applyBorder="1" applyAlignment="1">
      <alignment wrapText="1"/>
    </xf>
    <xf numFmtId="0" fontId="27" fillId="0" borderId="1" xfId="0" applyFont="1" applyFill="1" applyBorder="1" applyAlignment="1">
      <alignment shrinkToFit="1"/>
    </xf>
    <xf numFmtId="0" fontId="26" fillId="2" borderId="39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/>
    <xf numFmtId="0" fontId="5" fillId="0" borderId="0" xfId="0" applyFont="1" applyFill="1"/>
    <xf numFmtId="187" fontId="5" fillId="0" borderId="1" xfId="1" applyFont="1" applyFill="1" applyBorder="1" applyAlignment="1">
      <alignment horizontal="right" wrapText="1"/>
    </xf>
    <xf numFmtId="0" fontId="5" fillId="0" borderId="1" xfId="0" applyFont="1" applyFill="1" applyBorder="1"/>
    <xf numFmtId="0" fontId="16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4" fontId="5" fillId="0" borderId="0" xfId="1" applyNumberFormat="1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5" fillId="12" borderId="0" xfId="0" applyFont="1" applyFill="1" applyBorder="1"/>
    <xf numFmtId="4" fontId="3" fillId="0" borderId="1" xfId="0" applyNumberFormat="1" applyFont="1" applyFill="1" applyBorder="1" applyAlignment="1">
      <alignment horizontal="right" wrapText="1"/>
    </xf>
    <xf numFmtId="4" fontId="5" fillId="0" borderId="0" xfId="0" applyNumberFormat="1" applyFont="1"/>
    <xf numFmtId="0" fontId="5" fillId="0" borderId="36" xfId="0" applyFont="1" applyBorder="1" applyAlignment="1">
      <alignment horizontal="center"/>
    </xf>
    <xf numFmtId="4" fontId="5" fillId="0" borderId="1" xfId="0" applyNumberFormat="1" applyFont="1" applyBorder="1"/>
    <xf numFmtId="0" fontId="14" fillId="0" borderId="0" xfId="0" applyFont="1" applyFill="1" applyBorder="1"/>
    <xf numFmtId="0" fontId="7" fillId="0" borderId="0" xfId="0" applyFont="1" applyFill="1" applyBorder="1"/>
    <xf numFmtId="0" fontId="14" fillId="0" borderId="0" xfId="0" applyFont="1" applyFill="1" applyAlignment="1">
      <alignment horizontal="center" shrinkToFit="1"/>
    </xf>
    <xf numFmtId="0" fontId="16" fillId="0" borderId="0" xfId="0" applyFont="1" applyFill="1" applyBorder="1"/>
    <xf numFmtId="4" fontId="7" fillId="0" borderId="0" xfId="0" applyNumberFormat="1" applyFont="1" applyFill="1" applyBorder="1"/>
    <xf numFmtId="0" fontId="3" fillId="0" borderId="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left" shrinkToFit="1"/>
    </xf>
    <xf numFmtId="4" fontId="17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 shrinkToFit="1"/>
    </xf>
    <xf numFmtId="4" fontId="3" fillId="0" borderId="22" xfId="0" applyNumberFormat="1" applyFont="1" applyFill="1" applyBorder="1" applyAlignment="1">
      <alignment shrinkToFi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shrinkToFit="1"/>
    </xf>
    <xf numFmtId="0" fontId="17" fillId="0" borderId="1" xfId="0" applyFont="1" applyFill="1" applyBorder="1"/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shrinkToFit="1"/>
    </xf>
    <xf numFmtId="43" fontId="5" fillId="0" borderId="0" xfId="0" applyNumberFormat="1" applyFont="1" applyFill="1" applyBorder="1"/>
    <xf numFmtId="187" fontId="8" fillId="0" borderId="0" xfId="1" applyFont="1" applyFill="1"/>
    <xf numFmtId="187" fontId="21" fillId="0" borderId="0" xfId="1" applyFont="1" applyFill="1"/>
    <xf numFmtId="187" fontId="22" fillId="0" borderId="0" xfId="1" applyFont="1" applyFill="1"/>
    <xf numFmtId="4" fontId="5" fillId="0" borderId="0" xfId="0" applyNumberFormat="1" applyFont="1" applyFill="1" applyBorder="1" applyAlignment="1">
      <alignment shrinkToFit="1"/>
    </xf>
    <xf numFmtId="4" fontId="5" fillId="0" borderId="0" xfId="0" applyNumberFormat="1" applyFont="1" applyFill="1" applyBorder="1"/>
    <xf numFmtId="187" fontId="8" fillId="0" borderId="0" xfId="1" applyNumberFormat="1" applyFont="1" applyFill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0" fontId="5" fillId="8" borderId="0" xfId="0" applyFont="1" applyFill="1" applyBorder="1"/>
    <xf numFmtId="4" fontId="17" fillId="4" borderId="48" xfId="0" applyNumberFormat="1" applyFont="1" applyFill="1" applyBorder="1"/>
    <xf numFmtId="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14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 shrinkToFit="1"/>
    </xf>
    <xf numFmtId="4" fontId="31" fillId="0" borderId="0" xfId="1" applyNumberFormat="1" applyFont="1" applyFill="1" applyBorder="1" applyAlignment="1">
      <alignment shrinkToFit="1"/>
    </xf>
    <xf numFmtId="187" fontId="11" fillId="0" borderId="0" xfId="1" applyFont="1"/>
    <xf numFmtId="4" fontId="27" fillId="0" borderId="1" xfId="1" applyNumberFormat="1" applyFont="1" applyFill="1" applyBorder="1" applyAlignment="1">
      <alignment horizontal="right" wrapText="1"/>
    </xf>
    <xf numFmtId="0" fontId="8" fillId="0" borderId="0" xfId="0" applyFont="1" applyFill="1" applyAlignment="1">
      <alignment shrinkToFi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top"/>
    </xf>
    <xf numFmtId="0" fontId="8" fillId="0" borderId="57" xfId="0" applyFont="1" applyFill="1" applyBorder="1" applyAlignment="1">
      <alignment shrinkToFit="1"/>
    </xf>
    <xf numFmtId="0" fontId="13" fillId="10" borderId="59" xfId="0" applyFont="1" applyFill="1" applyBorder="1" applyAlignment="1">
      <alignment horizontal="center" shrinkToFit="1"/>
    </xf>
    <xf numFmtId="187" fontId="13" fillId="3" borderId="42" xfId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right" wrapText="1"/>
    </xf>
    <xf numFmtId="187" fontId="26" fillId="2" borderId="1" xfId="0" applyNumberFormat="1" applyFont="1" applyFill="1" applyBorder="1"/>
    <xf numFmtId="0" fontId="27" fillId="0" borderId="0" xfId="0" applyFont="1" applyAlignment="1">
      <alignment vertical="center"/>
    </xf>
    <xf numFmtId="187" fontId="4" fillId="0" borderId="2" xfId="0" applyNumberFormat="1" applyFont="1" applyBorder="1" applyAlignment="1">
      <alignment shrinkToFit="1"/>
    </xf>
    <xf numFmtId="187" fontId="4" fillId="0" borderId="27" xfId="1" applyFont="1" applyBorder="1" applyAlignment="1">
      <alignment horizontal="center" shrinkToFit="1"/>
    </xf>
    <xf numFmtId="0" fontId="14" fillId="0" borderId="0" xfId="0" applyFont="1" applyFill="1" applyAlignment="1">
      <alignment horizontal="center"/>
    </xf>
    <xf numFmtId="0" fontId="8" fillId="9" borderId="1" xfId="0" applyFont="1" applyFill="1" applyBorder="1" applyAlignment="1">
      <alignment horizontal="center" wrapText="1"/>
    </xf>
    <xf numFmtId="0" fontId="29" fillId="9" borderId="22" xfId="0" applyFont="1" applyFill="1" applyBorder="1" applyAlignment="1">
      <alignment horizontal="center" shrinkToFit="1"/>
    </xf>
    <xf numFmtId="4" fontId="32" fillId="9" borderId="1" xfId="1" applyNumberFormat="1" applyFont="1" applyFill="1" applyBorder="1" applyAlignment="1">
      <alignment horizontal="right" wrapText="1"/>
    </xf>
    <xf numFmtId="43" fontId="8" fillId="9" borderId="54" xfId="0" applyNumberFormat="1" applyFont="1" applyFill="1" applyBorder="1"/>
    <xf numFmtId="0" fontId="8" fillId="14" borderId="1" xfId="0" applyFont="1" applyFill="1" applyBorder="1" applyAlignment="1">
      <alignment horizontal="center" wrapText="1"/>
    </xf>
    <xf numFmtId="187" fontId="28" fillId="14" borderId="4" xfId="1" applyFont="1" applyFill="1" applyBorder="1"/>
    <xf numFmtId="43" fontId="8" fillId="14" borderId="1" xfId="0" applyNumberFormat="1" applyFont="1" applyFill="1" applyBorder="1"/>
    <xf numFmtId="187" fontId="25" fillId="0" borderId="0" xfId="1" applyFont="1"/>
    <xf numFmtId="187" fontId="33" fillId="0" borderId="0" xfId="1" applyFont="1" applyAlignment="1">
      <alignment vertical="top"/>
    </xf>
    <xf numFmtId="187" fontId="34" fillId="0" borderId="0" xfId="1" applyFont="1"/>
    <xf numFmtId="187" fontId="34" fillId="0" borderId="0" xfId="1" applyFont="1" applyAlignment="1">
      <alignment vertical="top"/>
    </xf>
    <xf numFmtId="0" fontId="5" fillId="0" borderId="0" xfId="0" applyFont="1" applyFill="1" applyAlignment="1">
      <alignment horizontal="center"/>
    </xf>
    <xf numFmtId="187" fontId="33" fillId="0" borderId="0" xfId="1" applyFont="1" applyFill="1" applyAlignment="1">
      <alignment vertical="top"/>
    </xf>
    <xf numFmtId="0" fontId="35" fillId="2" borderId="0" xfId="0" applyFont="1" applyFill="1" applyAlignment="1">
      <alignment horizontal="center"/>
    </xf>
    <xf numFmtId="0" fontId="25" fillId="10" borderId="0" xfId="0" applyFont="1" applyFill="1"/>
    <xf numFmtId="187" fontId="25" fillId="0" borderId="0" xfId="0" applyNumberFormat="1" applyFont="1"/>
    <xf numFmtId="187" fontId="35" fillId="0" borderId="0" xfId="1" applyFont="1" applyFill="1"/>
    <xf numFmtId="0" fontId="37" fillId="0" borderId="0" xfId="0" applyFont="1" applyFill="1" applyBorder="1" applyAlignment="1">
      <alignment horizontal="left"/>
    </xf>
    <xf numFmtId="187" fontId="5" fillId="0" borderId="0" xfId="1" applyFont="1" applyFill="1" applyBorder="1"/>
    <xf numFmtId="0" fontId="3" fillId="2" borderId="1" xfId="0" applyFont="1" applyFill="1" applyBorder="1" applyAlignment="1">
      <alignment horizontal="left"/>
    </xf>
    <xf numFmtId="4" fontId="4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shrinkToFit="1"/>
    </xf>
    <xf numFmtId="0" fontId="3" fillId="0" borderId="1" xfId="0" applyFont="1" applyFill="1" applyBorder="1" applyAlignment="1">
      <alignment horizontal="right" shrinkToFit="1"/>
    </xf>
    <xf numFmtId="0" fontId="6" fillId="2" borderId="0" xfId="0" applyFont="1" applyFill="1" applyAlignment="1">
      <alignment horizontal="center"/>
    </xf>
    <xf numFmtId="187" fontId="25" fillId="0" borderId="0" xfId="1" applyFont="1" applyAlignment="1">
      <alignment vertical="top"/>
    </xf>
    <xf numFmtId="0" fontId="35" fillId="0" borderId="0" xfId="0" applyFont="1"/>
    <xf numFmtId="4" fontId="5" fillId="0" borderId="62" xfId="0" applyNumberFormat="1" applyFont="1" applyFill="1" applyBorder="1" applyAlignment="1">
      <alignment horizontal="right" wrapText="1"/>
    </xf>
    <xf numFmtId="4" fontId="32" fillId="10" borderId="55" xfId="1" applyNumberFormat="1" applyFont="1" applyFill="1" applyBorder="1" applyAlignment="1">
      <alignment horizontal="right" wrapText="1"/>
    </xf>
    <xf numFmtId="4" fontId="30" fillId="10" borderId="63" xfId="1" applyNumberFormat="1" applyFont="1" applyFill="1" applyBorder="1" applyAlignment="1">
      <alignment horizontal="right" wrapText="1"/>
    </xf>
    <xf numFmtId="43" fontId="8" fillId="0" borderId="57" xfId="0" applyNumberFormat="1" applyFont="1" applyFill="1" applyBorder="1"/>
    <xf numFmtId="0" fontId="5" fillId="2" borderId="1" xfId="0" applyFont="1" applyFill="1" applyBorder="1"/>
    <xf numFmtId="0" fontId="5" fillId="0" borderId="13" xfId="0" applyFont="1" applyFill="1" applyBorder="1" applyAlignment="1">
      <alignment horizontal="center" wrapText="1"/>
    </xf>
    <xf numFmtId="0" fontId="6" fillId="0" borderId="21" xfId="0" applyFont="1" applyBorder="1"/>
    <xf numFmtId="0" fontId="28" fillId="2" borderId="1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shrinkToFit="1"/>
    </xf>
    <xf numFmtId="4" fontId="26" fillId="0" borderId="13" xfId="0" applyNumberFormat="1" applyFont="1" applyFill="1" applyBorder="1" applyAlignment="1">
      <alignment horizontal="right" wrapText="1"/>
    </xf>
    <xf numFmtId="4" fontId="26" fillId="0" borderId="2" xfId="0" applyNumberFormat="1" applyFont="1" applyFill="1" applyBorder="1" applyAlignment="1">
      <alignment horizontal="right" wrapText="1"/>
    </xf>
    <xf numFmtId="4" fontId="27" fillId="0" borderId="2" xfId="1" applyNumberFormat="1" applyFont="1" applyFill="1" applyBorder="1" applyAlignment="1">
      <alignment horizontal="right" wrapText="1"/>
    </xf>
    <xf numFmtId="187" fontId="6" fillId="0" borderId="49" xfId="1" applyNumberFormat="1" applyFont="1" applyFill="1" applyBorder="1" applyAlignment="1">
      <alignment horizontal="center" vertical="center" shrinkToFit="1"/>
    </xf>
    <xf numFmtId="4" fontId="3" fillId="2" borderId="2" xfId="0" applyNumberFormat="1" applyFont="1" applyFill="1" applyBorder="1" applyAlignment="1">
      <alignment horizontal="right" wrapText="1"/>
    </xf>
    <xf numFmtId="187" fontId="4" fillId="0" borderId="2" xfId="1" applyFont="1" applyBorder="1" applyAlignment="1">
      <alignment horizontal="center" shrinkToFit="1"/>
    </xf>
    <xf numFmtId="4" fontId="3" fillId="2" borderId="62" xfId="0" applyNumberFormat="1" applyFont="1" applyFill="1" applyBorder="1" applyAlignment="1">
      <alignment horizontal="right" wrapText="1"/>
    </xf>
    <xf numFmtId="187" fontId="4" fillId="0" borderId="62" xfId="0" applyNumberFormat="1" applyFont="1" applyBorder="1" applyAlignment="1">
      <alignment shrinkToFit="1"/>
    </xf>
    <xf numFmtId="187" fontId="4" fillId="0" borderId="62" xfId="1" applyFont="1" applyBorder="1" applyAlignment="1">
      <alignment horizontal="center" shrinkToFit="1"/>
    </xf>
    <xf numFmtId="0" fontId="4" fillId="0" borderId="62" xfId="0" applyFont="1" applyBorder="1" applyAlignment="1">
      <alignment horizont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wrapText="1"/>
    </xf>
    <xf numFmtId="4" fontId="5" fillId="18" borderId="1" xfId="0" applyNumberFormat="1" applyFont="1" applyFill="1" applyBorder="1" applyAlignment="1">
      <alignment horizontal="right" wrapText="1"/>
    </xf>
    <xf numFmtId="4" fontId="17" fillId="18" borderId="4" xfId="0" applyNumberFormat="1" applyFont="1" applyFill="1" applyBorder="1"/>
    <xf numFmtId="4" fontId="5" fillId="18" borderId="0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shrinkToFit="1"/>
    </xf>
    <xf numFmtId="188" fontId="8" fillId="0" borderId="40" xfId="1" applyNumberFormat="1" applyFont="1" applyFill="1" applyBorder="1" applyAlignment="1">
      <alignment horizontal="center"/>
    </xf>
    <xf numFmtId="187" fontId="25" fillId="0" borderId="0" xfId="0" applyNumberFormat="1" applyFont="1" applyAlignment="1">
      <alignment vertical="center"/>
    </xf>
    <xf numFmtId="43" fontId="2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5" fillId="9" borderId="62" xfId="0" applyNumberFormat="1" applyFont="1" applyFill="1" applyBorder="1" applyAlignment="1">
      <alignment horizontal="center" vertical="center" wrapText="1"/>
    </xf>
    <xf numFmtId="4" fontId="6" fillId="9" borderId="62" xfId="1" applyNumberFormat="1" applyFont="1" applyFill="1" applyBorder="1" applyAlignment="1">
      <alignment horizontal="right" vertical="center" wrapText="1"/>
    </xf>
    <xf numFmtId="0" fontId="5" fillId="9" borderId="0" xfId="0" applyFont="1" applyFill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187" fontId="25" fillId="0" borderId="0" xfId="0" applyNumberFormat="1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2" fontId="6" fillId="9" borderId="6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87" fontId="8" fillId="0" borderId="1" xfId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3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6" fillId="20" borderId="51" xfId="0" applyFont="1" applyFill="1" applyBorder="1" applyAlignment="1">
      <alignment horizontal="center"/>
    </xf>
    <xf numFmtId="4" fontId="6" fillId="20" borderId="42" xfId="1" applyNumberFormat="1" applyFont="1" applyFill="1" applyBorder="1" applyAlignment="1">
      <alignment horizontal="center"/>
    </xf>
    <xf numFmtId="187" fontId="6" fillId="20" borderId="42" xfId="1" applyFont="1" applyFill="1" applyBorder="1" applyAlignment="1">
      <alignment horizontal="center"/>
    </xf>
    <xf numFmtId="0" fontId="6" fillId="20" borderId="42" xfId="0" applyFont="1" applyFill="1" applyBorder="1" applyAlignment="1">
      <alignment horizontal="center" vertical="top"/>
    </xf>
    <xf numFmtId="2" fontId="5" fillId="13" borderId="2" xfId="0" applyNumberFormat="1" applyFont="1" applyFill="1" applyBorder="1" applyAlignment="1">
      <alignment horizontal="center" vertical="center" wrapText="1"/>
    </xf>
    <xf numFmtId="2" fontId="6" fillId="13" borderId="25" xfId="0" applyNumberFormat="1" applyFont="1" applyFill="1" applyBorder="1" applyAlignment="1">
      <alignment horizontal="center" vertical="center"/>
    </xf>
    <xf numFmtId="4" fontId="6" fillId="13" borderId="2" xfId="1" applyNumberFormat="1" applyFont="1" applyFill="1" applyBorder="1" applyAlignment="1">
      <alignment horizontal="right" vertical="center" wrapText="1"/>
    </xf>
    <xf numFmtId="2" fontId="5" fillId="9" borderId="9" xfId="0" applyNumberFormat="1" applyFont="1" applyFill="1" applyBorder="1" applyAlignment="1">
      <alignment horizontal="center" vertical="center" wrapText="1"/>
    </xf>
    <xf numFmtId="2" fontId="6" fillId="9" borderId="15" xfId="0" applyNumberFormat="1" applyFont="1" applyFill="1" applyBorder="1" applyAlignment="1">
      <alignment horizontal="center" vertical="center" wrapText="1"/>
    </xf>
    <xf numFmtId="4" fontId="5" fillId="9" borderId="1" xfId="1" applyNumberFormat="1" applyFont="1" applyFill="1" applyBorder="1" applyAlignment="1">
      <alignment horizontal="right" vertical="center" wrapText="1"/>
    </xf>
    <xf numFmtId="188" fontId="8" fillId="0" borderId="0" xfId="1" applyNumberFormat="1" applyFont="1" applyAlignment="1">
      <alignment horizontal="right" vertical="top"/>
    </xf>
    <xf numFmtId="188" fontId="13" fillId="20" borderId="42" xfId="1" applyNumberFormat="1" applyFont="1" applyFill="1" applyBorder="1" applyAlignment="1">
      <alignment horizontal="right" vertical="top"/>
    </xf>
    <xf numFmtId="188" fontId="8" fillId="13" borderId="16" xfId="1" applyNumberFormat="1" applyFont="1" applyFill="1" applyBorder="1" applyAlignment="1">
      <alignment horizontal="right" vertical="center"/>
    </xf>
    <xf numFmtId="187" fontId="8" fillId="0" borderId="0" xfId="1" applyFont="1" applyFill="1" applyAlignment="1">
      <alignment vertical="top"/>
    </xf>
    <xf numFmtId="187" fontId="13" fillId="20" borderId="42" xfId="1" applyFont="1" applyFill="1" applyBorder="1" applyAlignment="1">
      <alignment horizontal="center" vertical="top"/>
    </xf>
    <xf numFmtId="187" fontId="8" fillId="13" borderId="0" xfId="1" applyFont="1" applyFill="1" applyBorder="1" applyAlignment="1">
      <alignment vertical="center"/>
    </xf>
    <xf numFmtId="43" fontId="9" fillId="2" borderId="39" xfId="0" applyNumberFormat="1" applyFont="1" applyFill="1" applyBorder="1"/>
    <xf numFmtId="0" fontId="26" fillId="19" borderId="2" xfId="0" applyFont="1" applyFill="1" applyBorder="1"/>
    <xf numFmtId="0" fontId="28" fillId="19" borderId="2" xfId="0" applyFont="1" applyFill="1" applyBorder="1" applyAlignment="1">
      <alignment horizontal="center"/>
    </xf>
    <xf numFmtId="187" fontId="6" fillId="19" borderId="55" xfId="0" applyNumberFormat="1" applyFont="1" applyFill="1" applyBorder="1"/>
    <xf numFmtId="0" fontId="5" fillId="19" borderId="2" xfId="0" applyFont="1" applyFill="1" applyBorder="1"/>
    <xf numFmtId="0" fontId="6" fillId="19" borderId="2" xfId="0" applyFont="1" applyFill="1" applyBorder="1" applyAlignment="1">
      <alignment horizontal="center"/>
    </xf>
    <xf numFmtId="4" fontId="2" fillId="5" borderId="1" xfId="1" applyNumberFormat="1" applyFont="1" applyFill="1" applyBorder="1" applyAlignment="1">
      <alignment horizontal="right" wrapText="1"/>
    </xf>
    <xf numFmtId="4" fontId="4" fillId="5" borderId="1" xfId="1" applyNumberFormat="1" applyFont="1" applyFill="1" applyBorder="1" applyAlignment="1">
      <alignment horizontal="right" wrapText="1"/>
    </xf>
    <xf numFmtId="0" fontId="6" fillId="7" borderId="0" xfId="0" applyFont="1" applyFill="1" applyAlignment="1">
      <alignment horizontal="center" shrinkToFit="1"/>
    </xf>
    <xf numFmtId="43" fontId="6" fillId="7" borderId="0" xfId="0" applyNumberFormat="1" applyFont="1" applyFill="1" applyAlignment="1">
      <alignment shrinkToFit="1"/>
    </xf>
    <xf numFmtId="188" fontId="13" fillId="0" borderId="12" xfId="1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187" fontId="13" fillId="0" borderId="31" xfId="1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shrinkToFit="1"/>
    </xf>
    <xf numFmtId="43" fontId="9" fillId="0" borderId="0" xfId="0" applyNumberFormat="1" applyFont="1" applyBorder="1" applyAlignment="1">
      <alignment shrinkToFit="1"/>
    </xf>
    <xf numFmtId="0" fontId="13" fillId="0" borderId="0" xfId="0" applyFont="1" applyBorder="1" applyAlignment="1">
      <alignment horizontal="center" shrinkToFit="1"/>
    </xf>
    <xf numFmtId="43" fontId="13" fillId="0" borderId="0" xfId="0" applyNumberFormat="1" applyFont="1" applyBorder="1" applyAlignment="1">
      <alignment shrinkToFit="1"/>
    </xf>
    <xf numFmtId="0" fontId="16" fillId="0" borderId="0" xfId="0" applyFont="1" applyFill="1" applyAlignment="1">
      <alignment horizontal="center" shrinkToFit="1"/>
    </xf>
    <xf numFmtId="0" fontId="17" fillId="0" borderId="0" xfId="0" applyFont="1" applyFill="1" applyAlignment="1">
      <alignment shrinkToFit="1"/>
    </xf>
    <xf numFmtId="4" fontId="2" fillId="14" borderId="1" xfId="0" applyNumberFormat="1" applyFont="1" applyFill="1" applyBorder="1" applyAlignment="1">
      <alignment horizontal="right" wrapText="1"/>
    </xf>
    <xf numFmtId="0" fontId="27" fillId="14" borderId="36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wrapText="1"/>
    </xf>
    <xf numFmtId="0" fontId="8" fillId="0" borderId="76" xfId="0" applyFont="1" applyFill="1" applyBorder="1" applyAlignment="1">
      <alignment horizontal="center" wrapText="1"/>
    </xf>
    <xf numFmtId="43" fontId="4" fillId="0" borderId="77" xfId="0" applyNumberFormat="1" applyFont="1" applyBorder="1" applyAlignment="1">
      <alignment shrinkToFit="1"/>
    </xf>
    <xf numFmtId="43" fontId="4" fillId="0" borderId="71" xfId="0" applyNumberFormat="1" applyFont="1" applyBorder="1" applyAlignment="1">
      <alignment shrinkToFit="1"/>
    </xf>
    <xf numFmtId="187" fontId="5" fillId="0" borderId="26" xfId="1" applyFont="1" applyFill="1" applyBorder="1" applyAlignment="1">
      <alignment horizontal="right" wrapText="1"/>
    </xf>
    <xf numFmtId="187" fontId="5" fillId="0" borderId="36" xfId="1" applyFont="1" applyFill="1" applyBorder="1" applyAlignment="1">
      <alignment horizontal="right" wrapText="1"/>
    </xf>
    <xf numFmtId="187" fontId="5" fillId="6" borderId="13" xfId="1" applyFont="1" applyFill="1" applyBorder="1" applyAlignment="1">
      <alignment horizontal="right" shrinkToFit="1"/>
    </xf>
    <xf numFmtId="4" fontId="2" fillId="5" borderId="37" xfId="1" applyNumberFormat="1" applyFont="1" applyFill="1" applyBorder="1" applyAlignment="1">
      <alignment horizontal="right" wrapText="1"/>
    </xf>
    <xf numFmtId="0" fontId="5" fillId="0" borderId="18" xfId="0" applyFont="1" applyBorder="1" applyAlignment="1">
      <alignment horizontal="center" shrinkToFit="1"/>
    </xf>
    <xf numFmtId="43" fontId="4" fillId="0" borderId="78" xfId="0" applyNumberFormat="1" applyFont="1" applyBorder="1" applyAlignment="1">
      <alignment shrinkToFit="1"/>
    </xf>
    <xf numFmtId="0" fontId="8" fillId="0" borderId="79" xfId="0" applyFont="1" applyBorder="1" applyAlignment="1">
      <alignment horizontal="center" shrinkToFit="1"/>
    </xf>
    <xf numFmtId="0" fontId="8" fillId="0" borderId="53" xfId="0" applyFont="1" applyBorder="1" applyAlignment="1">
      <alignment horizontal="center" shrinkToFit="1"/>
    </xf>
    <xf numFmtId="43" fontId="9" fillId="0" borderId="80" xfId="0" applyNumberFormat="1" applyFont="1" applyBorder="1" applyAlignment="1">
      <alignment shrinkToFit="1"/>
    </xf>
    <xf numFmtId="3" fontId="35" fillId="0" borderId="0" xfId="1" applyNumberFormat="1" applyFont="1" applyFill="1"/>
    <xf numFmtId="4" fontId="25" fillId="0" borderId="0" xfId="0" applyNumberFormat="1" applyFont="1"/>
    <xf numFmtId="0" fontId="3" fillId="0" borderId="0" xfId="0" applyFont="1" applyFill="1" applyBorder="1"/>
    <xf numFmtId="0" fontId="2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shrinkToFit="1"/>
    </xf>
    <xf numFmtId="4" fontId="27" fillId="0" borderId="13" xfId="0" applyNumberFormat="1" applyFont="1" applyFill="1" applyBorder="1" applyAlignment="1">
      <alignment horizontal="right" wrapText="1"/>
    </xf>
    <xf numFmtId="4" fontId="27" fillId="0" borderId="2" xfId="0" applyNumberFormat="1" applyFont="1" applyFill="1" applyBorder="1" applyAlignment="1">
      <alignment horizontal="right" wrapText="1"/>
    </xf>
    <xf numFmtId="4" fontId="27" fillId="0" borderId="36" xfId="0" applyNumberFormat="1" applyFont="1" applyFill="1" applyBorder="1" applyAlignment="1">
      <alignment horizontal="right" wrapText="1"/>
    </xf>
    <xf numFmtId="4" fontId="27" fillId="0" borderId="1" xfId="0" applyNumberFormat="1" applyFont="1" applyFill="1" applyBorder="1" applyAlignment="1">
      <alignment horizontal="right" wrapText="1"/>
    </xf>
    <xf numFmtId="4" fontId="19" fillId="0" borderId="0" xfId="0" applyNumberFormat="1" applyFont="1"/>
    <xf numFmtId="0" fontId="33" fillId="0" borderId="0" xfId="0" applyFont="1"/>
    <xf numFmtId="0" fontId="24" fillId="0" borderId="1" xfId="0" applyFont="1" applyFill="1" applyBorder="1" applyAlignment="1">
      <alignment horizontal="left" vertical="center" wrapText="1"/>
    </xf>
    <xf numFmtId="187" fontId="5" fillId="0" borderId="1" xfId="1" applyFont="1" applyBorder="1"/>
    <xf numFmtId="187" fontId="5" fillId="0" borderId="1" xfId="1" applyFont="1" applyFill="1" applyBorder="1"/>
    <xf numFmtId="188" fontId="25" fillId="9" borderId="68" xfId="1" applyNumberFormat="1" applyFont="1" applyFill="1" applyBorder="1" applyAlignment="1">
      <alignment horizontal="right" vertical="center"/>
    </xf>
    <xf numFmtId="188" fontId="25" fillId="9" borderId="62" xfId="1" applyNumberFormat="1" applyFont="1" applyFill="1" applyBorder="1" applyAlignment="1">
      <alignment horizontal="right" vertical="center"/>
    </xf>
    <xf numFmtId="188" fontId="25" fillId="0" borderId="62" xfId="1" applyNumberFormat="1" applyFont="1" applyFill="1" applyBorder="1" applyAlignment="1">
      <alignment horizontal="right" vertical="center"/>
    </xf>
    <xf numFmtId="0" fontId="28" fillId="2" borderId="22" xfId="0" applyFont="1" applyFill="1" applyBorder="1" applyAlignment="1">
      <alignment horizontal="center" wrapText="1"/>
    </xf>
    <xf numFmtId="0" fontId="27" fillId="0" borderId="22" xfId="0" applyFont="1" applyFill="1" applyBorder="1" applyAlignment="1">
      <alignment shrinkToFit="1"/>
    </xf>
    <xf numFmtId="187" fontId="6" fillId="3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21" fillId="0" borderId="1" xfId="0" applyFont="1" applyBorder="1"/>
    <xf numFmtId="187" fontId="5" fillId="2" borderId="1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8" fillId="2" borderId="0" xfId="0" applyFont="1" applyFill="1"/>
    <xf numFmtId="0" fontId="13" fillId="2" borderId="2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187" fontId="13" fillId="2" borderId="6" xfId="1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87" fontId="13" fillId="2" borderId="6" xfId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shrinkToFit="1"/>
    </xf>
    <xf numFmtId="187" fontId="13" fillId="2" borderId="16" xfId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187" fontId="5" fillId="2" borderId="62" xfId="1" applyFont="1" applyFill="1" applyBorder="1" applyAlignment="1">
      <alignment horizontal="right" wrapText="1"/>
    </xf>
    <xf numFmtId="187" fontId="5" fillId="2" borderId="62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center"/>
    </xf>
    <xf numFmtId="187" fontId="8" fillId="2" borderId="0" xfId="1" applyNumberFormat="1" applyFont="1" applyFill="1"/>
    <xf numFmtId="187" fontId="8" fillId="2" borderId="0" xfId="1" applyFont="1" applyFill="1"/>
    <xf numFmtId="0" fontId="8" fillId="2" borderId="0" xfId="0" applyFont="1" applyFill="1" applyAlignment="1">
      <alignment vertical="center" shrinkToFit="1"/>
    </xf>
    <xf numFmtId="4" fontId="8" fillId="2" borderId="0" xfId="0" applyNumberFormat="1" applyFont="1" applyFill="1" applyAlignment="1">
      <alignment horizontal="center"/>
    </xf>
    <xf numFmtId="187" fontId="25" fillId="2" borderId="0" xfId="1" applyFont="1" applyFill="1"/>
    <xf numFmtId="187" fontId="33" fillId="2" borderId="0" xfId="1" applyFont="1" applyFill="1" applyAlignment="1">
      <alignment vertical="top"/>
    </xf>
    <xf numFmtId="0" fontId="37" fillId="2" borderId="0" xfId="0" applyFont="1" applyFill="1"/>
    <xf numFmtId="0" fontId="36" fillId="0" borderId="0" xfId="0" applyFont="1" applyFill="1" applyAlignment="1"/>
    <xf numFmtId="187" fontId="5" fillId="0" borderId="0" xfId="1" applyFont="1" applyAlignment="1">
      <alignment shrinkToFit="1"/>
    </xf>
    <xf numFmtId="187" fontId="3" fillId="0" borderId="22" xfId="1" applyFont="1" applyFill="1" applyBorder="1" applyAlignment="1">
      <alignment shrinkToFit="1"/>
    </xf>
    <xf numFmtId="0" fontId="6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3" fillId="0" borderId="8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88" fontId="8" fillId="0" borderId="60" xfId="1" applyNumberFormat="1" applyFont="1" applyFill="1" applyBorder="1" applyAlignment="1">
      <alignment horizontal="left" vertical="top"/>
    </xf>
    <xf numFmtId="0" fontId="9" fillId="0" borderId="39" xfId="0" applyFont="1" applyFill="1" applyBorder="1" applyAlignment="1">
      <alignment horizontal="center" vertical="center"/>
    </xf>
    <xf numFmtId="43" fontId="9" fillId="0" borderId="39" xfId="0" applyNumberFormat="1" applyFont="1" applyFill="1" applyBorder="1" applyAlignment="1">
      <alignment vertical="center"/>
    </xf>
    <xf numFmtId="188" fontId="8" fillId="0" borderId="4" xfId="1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3" fontId="8" fillId="0" borderId="1" xfId="0" applyNumberFormat="1" applyFont="1" applyFill="1" applyBorder="1"/>
    <xf numFmtId="0" fontId="8" fillId="19" borderId="0" xfId="0" applyFont="1" applyFill="1" applyBorder="1" applyAlignment="1">
      <alignment horizontal="center" vertical="top"/>
    </xf>
    <xf numFmtId="0" fontId="8" fillId="19" borderId="0" xfId="0" applyFont="1" applyFill="1" applyBorder="1" applyAlignment="1">
      <alignment horizontal="center"/>
    </xf>
    <xf numFmtId="43" fontId="9" fillId="19" borderId="0" xfId="0" applyNumberFormat="1" applyFont="1" applyFill="1" applyBorder="1"/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2" fontId="8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13" fillId="2" borderId="14" xfId="0" applyFont="1" applyFill="1" applyBorder="1" applyAlignment="1">
      <alignment horizontal="center"/>
    </xf>
    <xf numFmtId="43" fontId="9" fillId="2" borderId="1" xfId="0" applyNumberFormat="1" applyFont="1" applyFill="1" applyBorder="1"/>
    <xf numFmtId="0" fontId="39" fillId="0" borderId="0" xfId="0" applyFont="1"/>
    <xf numFmtId="187" fontId="13" fillId="0" borderId="27" xfId="1" applyNumberFormat="1" applyFont="1" applyFill="1" applyBorder="1" applyAlignment="1">
      <alignment horizontal="center" vertical="center"/>
    </xf>
    <xf numFmtId="187" fontId="13" fillId="0" borderId="6" xfId="1" applyNumberFormat="1" applyFont="1" applyFill="1" applyBorder="1" applyAlignment="1">
      <alignment horizontal="center" vertical="center"/>
    </xf>
    <xf numFmtId="188" fontId="13" fillId="0" borderId="6" xfId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shrinkToFit="1"/>
    </xf>
    <xf numFmtId="187" fontId="13" fillId="0" borderId="16" xfId="1" applyNumberFormat="1" applyFont="1" applyFill="1" applyBorder="1" applyAlignment="1">
      <alignment horizontal="center" vertical="center"/>
    </xf>
    <xf numFmtId="187" fontId="5" fillId="0" borderId="62" xfId="1" applyFont="1" applyFill="1" applyBorder="1" applyAlignment="1">
      <alignment horizontal="right" vertical="top" wrapText="1"/>
    </xf>
    <xf numFmtId="4" fontId="8" fillId="0" borderId="2" xfId="0" applyNumberFormat="1" applyFont="1" applyFill="1" applyBorder="1"/>
    <xf numFmtId="188" fontId="8" fillId="0" borderId="2" xfId="1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87" fontId="8" fillId="0" borderId="5" xfId="1" applyFont="1" applyFill="1" applyBorder="1"/>
    <xf numFmtId="188" fontId="8" fillId="0" borderId="62" xfId="1" applyNumberFormat="1" applyFont="1" applyFill="1" applyBorder="1" applyAlignment="1">
      <alignment horizontal="center"/>
    </xf>
    <xf numFmtId="2" fontId="8" fillId="0" borderId="62" xfId="0" applyNumberFormat="1" applyFont="1" applyFill="1" applyBorder="1" applyAlignment="1">
      <alignment horizontal="center"/>
    </xf>
    <xf numFmtId="188" fontId="8" fillId="0" borderId="62" xfId="1" applyNumberFormat="1" applyFont="1" applyFill="1" applyBorder="1" applyAlignment="1">
      <alignment horizontal="center" vertical="top"/>
    </xf>
    <xf numFmtId="2" fontId="8" fillId="0" borderId="62" xfId="0" applyNumberFormat="1" applyFont="1" applyFill="1" applyBorder="1" applyAlignment="1">
      <alignment horizontal="center" vertical="top"/>
    </xf>
    <xf numFmtId="4" fontId="8" fillId="0" borderId="62" xfId="1" applyNumberFormat="1" applyFont="1" applyFill="1" applyBorder="1" applyAlignment="1">
      <alignment horizontal="right" wrapText="1"/>
    </xf>
    <xf numFmtId="3" fontId="8" fillId="0" borderId="62" xfId="1" applyNumberFormat="1" applyFont="1" applyFill="1" applyBorder="1" applyAlignment="1">
      <alignment horizontal="right" wrapText="1"/>
    </xf>
    <xf numFmtId="187" fontId="8" fillId="0" borderId="71" xfId="1" applyFont="1" applyFill="1" applyBorder="1" applyAlignment="1"/>
    <xf numFmtId="2" fontId="5" fillId="0" borderId="62" xfId="0" applyNumberFormat="1" applyFont="1" applyFill="1" applyBorder="1" applyAlignment="1">
      <alignment horizontal="center" vertical="center" shrinkToFit="1"/>
    </xf>
    <xf numFmtId="4" fontId="8" fillId="0" borderId="62" xfId="1" applyNumberFormat="1" applyFont="1" applyFill="1" applyBorder="1" applyAlignment="1">
      <alignment horizontal="center" wrapText="1"/>
    </xf>
    <xf numFmtId="4" fontId="5" fillId="0" borderId="62" xfId="1" applyNumberFormat="1" applyFont="1" applyFill="1" applyBorder="1" applyAlignment="1">
      <alignment horizontal="center" vertical="center" shrinkToFit="1"/>
    </xf>
    <xf numFmtId="4" fontId="8" fillId="0" borderId="62" xfId="0" applyNumberFormat="1" applyFont="1" applyFill="1" applyBorder="1"/>
    <xf numFmtId="3" fontId="8" fillId="0" borderId="62" xfId="0" applyNumberFormat="1" applyFont="1" applyFill="1" applyBorder="1"/>
    <xf numFmtId="4" fontId="8" fillId="0" borderId="62" xfId="0" applyNumberFormat="1" applyFont="1" applyFill="1" applyBorder="1" applyAlignment="1">
      <alignment horizontal="center"/>
    </xf>
    <xf numFmtId="3" fontId="25" fillId="0" borderId="62" xfId="1" applyNumberFormat="1" applyFont="1" applyFill="1" applyBorder="1" applyAlignment="1">
      <alignment horizontal="right" wrapText="1"/>
    </xf>
    <xf numFmtId="4" fontId="8" fillId="0" borderId="11" xfId="1" applyNumberFormat="1" applyFont="1" applyFill="1" applyBorder="1"/>
    <xf numFmtId="4" fontId="8" fillId="0" borderId="11" xfId="0" applyNumberFormat="1" applyFont="1" applyFill="1" applyBorder="1"/>
    <xf numFmtId="187" fontId="8" fillId="0" borderId="0" xfId="1" applyNumberFormat="1" applyFont="1" applyFill="1"/>
    <xf numFmtId="187" fontId="19" fillId="0" borderId="0" xfId="1" applyFont="1"/>
    <xf numFmtId="187" fontId="20" fillId="0" borderId="0" xfId="1" applyFont="1" applyAlignment="1"/>
    <xf numFmtId="187" fontId="20" fillId="0" borderId="0" xfId="1" applyFont="1" applyAlignment="1">
      <alignment horizontal="center"/>
    </xf>
    <xf numFmtId="187" fontId="33" fillId="0" borderId="0" xfId="1" applyFont="1"/>
    <xf numFmtId="187" fontId="20" fillId="0" borderId="0" xfId="1" applyFont="1"/>
    <xf numFmtId="187" fontId="19" fillId="0" borderId="0" xfId="1" applyFont="1" applyBorder="1"/>
    <xf numFmtId="187" fontId="17" fillId="0" borderId="0" xfId="1" applyNumberFormat="1" applyFont="1" applyFill="1" applyBorder="1"/>
    <xf numFmtId="187" fontId="3" fillId="0" borderId="0" xfId="1" applyNumberFormat="1" applyFont="1" applyFill="1" applyBorder="1"/>
    <xf numFmtId="4" fontId="3" fillId="0" borderId="0" xfId="0" applyNumberFormat="1" applyFont="1" applyFill="1" applyBorder="1"/>
    <xf numFmtId="4" fontId="5" fillId="8" borderId="1" xfId="0" applyNumberFormat="1" applyFont="1" applyFill="1" applyBorder="1" applyAlignment="1">
      <alignment horizontal="right" wrapText="1"/>
    </xf>
    <xf numFmtId="187" fontId="5" fillId="8" borderId="1" xfId="1" applyFont="1" applyFill="1" applyBorder="1" applyAlignment="1">
      <alignment horizontal="right" wrapText="1"/>
    </xf>
    <xf numFmtId="4" fontId="5" fillId="8" borderId="1" xfId="0" applyNumberFormat="1" applyFont="1" applyFill="1" applyBorder="1" applyAlignment="1">
      <alignment horizontal="center"/>
    </xf>
    <xf numFmtId="2" fontId="25" fillId="0" borderId="62" xfId="0" applyNumberFormat="1" applyFont="1" applyFill="1" applyBorder="1" applyAlignment="1">
      <alignment horizontal="center" vertical="center" shrinkToFit="1"/>
    </xf>
    <xf numFmtId="187" fontId="25" fillId="0" borderId="71" xfId="1" applyFont="1" applyFill="1" applyBorder="1" applyAlignment="1"/>
    <xf numFmtId="187" fontId="25" fillId="2" borderId="62" xfId="1" applyFont="1" applyFill="1" applyBorder="1" applyAlignment="1">
      <alignment horizontal="right" wrapText="1"/>
    </xf>
    <xf numFmtId="187" fontId="25" fillId="2" borderId="62" xfId="0" applyNumberFormat="1" applyFont="1" applyFill="1" applyBorder="1" applyAlignment="1">
      <alignment vertical="top"/>
    </xf>
    <xf numFmtId="187" fontId="25" fillId="0" borderId="62" xfId="1" applyFont="1" applyFill="1" applyBorder="1" applyAlignment="1">
      <alignment horizontal="right" vertical="top" wrapText="1"/>
    </xf>
    <xf numFmtId="188" fontId="25" fillId="0" borderId="62" xfId="1" applyNumberFormat="1" applyFont="1" applyFill="1" applyBorder="1" applyAlignment="1">
      <alignment horizontal="center"/>
    </xf>
    <xf numFmtId="2" fontId="25" fillId="0" borderId="62" xfId="0" applyNumberFormat="1" applyFont="1" applyFill="1" applyBorder="1" applyAlignment="1">
      <alignment horizontal="center"/>
    </xf>
    <xf numFmtId="187" fontId="25" fillId="2" borderId="62" xfId="1" applyFont="1" applyFill="1" applyBorder="1" applyAlignment="1">
      <alignment horizontal="right" vertical="top" wrapText="1"/>
    </xf>
    <xf numFmtId="4" fontId="25" fillId="0" borderId="62" xfId="1" applyNumberFormat="1" applyFont="1" applyFill="1" applyBorder="1" applyAlignment="1">
      <alignment horizontal="right" wrapText="1"/>
    </xf>
    <xf numFmtId="4" fontId="25" fillId="0" borderId="62" xfId="1" applyNumberFormat="1" applyFont="1" applyFill="1" applyBorder="1" applyAlignment="1">
      <alignment horizontal="center" vertical="center" shrinkToFit="1"/>
    </xf>
    <xf numFmtId="4" fontId="25" fillId="0" borderId="62" xfId="1" applyNumberFormat="1" applyFont="1" applyFill="1" applyBorder="1" applyAlignment="1">
      <alignment horizontal="center" wrapText="1"/>
    </xf>
    <xf numFmtId="187" fontId="8" fillId="2" borderId="0" xfId="1" applyFont="1" applyFill="1" applyAlignment="1">
      <alignment horizontal="center"/>
    </xf>
    <xf numFmtId="187" fontId="8" fillId="2" borderId="0" xfId="0" applyNumberFormat="1" applyFont="1" applyFill="1"/>
    <xf numFmtId="187" fontId="8" fillId="0" borderId="62" xfId="1" applyFont="1" applyFill="1" applyBorder="1" applyAlignment="1">
      <alignment horizontal="right" vertical="top" wrapText="1"/>
    </xf>
    <xf numFmtId="43" fontId="8" fillId="2" borderId="0" xfId="0" applyNumberFormat="1" applyFont="1" applyFill="1"/>
    <xf numFmtId="2" fontId="8" fillId="0" borderId="62" xfId="0" applyNumberFormat="1" applyFont="1" applyFill="1" applyBorder="1" applyAlignment="1">
      <alignment horizontal="center" wrapText="1"/>
    </xf>
    <xf numFmtId="2" fontId="8" fillId="0" borderId="62" xfId="2" applyNumberFormat="1" applyFont="1" applyFill="1" applyBorder="1" applyAlignment="1">
      <alignment wrapText="1"/>
    </xf>
    <xf numFmtId="187" fontId="5" fillId="0" borderId="62" xfId="1" applyFont="1" applyFill="1" applyBorder="1" applyAlignment="1">
      <alignment horizontal="right" wrapText="1"/>
    </xf>
    <xf numFmtId="187" fontId="5" fillId="0" borderId="62" xfId="0" applyNumberFormat="1" applyFont="1" applyFill="1" applyBorder="1" applyAlignment="1">
      <alignment vertical="top"/>
    </xf>
    <xf numFmtId="188" fontId="8" fillId="0" borderId="62" xfId="1" applyNumberFormat="1" applyFont="1" applyFill="1" applyBorder="1" applyAlignment="1">
      <alignment horizontal="right" vertical="top"/>
    </xf>
    <xf numFmtId="0" fontId="8" fillId="0" borderId="0" xfId="0" applyFont="1" applyFill="1" applyAlignment="1"/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187" fontId="8" fillId="0" borderId="62" xfId="1" applyFont="1" applyFill="1" applyBorder="1" applyAlignment="1">
      <alignment horizontal="right" wrapText="1"/>
    </xf>
    <xf numFmtId="187" fontId="8" fillId="0" borderId="62" xfId="0" applyNumberFormat="1" applyFont="1" applyFill="1" applyBorder="1" applyAlignment="1">
      <alignment vertical="top"/>
    </xf>
    <xf numFmtId="4" fontId="8" fillId="0" borderId="62" xfId="1" applyNumberFormat="1" applyFont="1" applyFill="1" applyBorder="1" applyAlignment="1">
      <alignment horizontal="center" vertical="center" shrinkToFit="1"/>
    </xf>
    <xf numFmtId="188" fontId="8" fillId="0" borderId="1" xfId="1" applyNumberFormat="1" applyFont="1" applyFill="1" applyBorder="1" applyAlignment="1">
      <alignment horizontal="right" vertical="center"/>
    </xf>
    <xf numFmtId="189" fontId="8" fillId="2" borderId="0" xfId="0" applyNumberFormat="1" applyFont="1" applyFill="1"/>
    <xf numFmtId="4" fontId="24" fillId="0" borderId="62" xfId="1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7" fontId="2" fillId="0" borderId="0" xfId="1" applyFont="1"/>
    <xf numFmtId="0" fontId="2" fillId="0" borderId="0" xfId="0" applyFont="1" applyFill="1" applyBorder="1" applyAlignment="1">
      <alignment wrapText="1"/>
    </xf>
    <xf numFmtId="187" fontId="2" fillId="0" borderId="0" xfId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187" fontId="17" fillId="0" borderId="0" xfId="1" applyFont="1" applyFill="1"/>
    <xf numFmtId="0" fontId="17" fillId="0" borderId="0" xfId="0" applyFont="1" applyFill="1"/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4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shrinkToFit="1"/>
    </xf>
    <xf numFmtId="187" fontId="17" fillId="0" borderId="2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22" xfId="0" applyFont="1" applyFill="1" applyBorder="1" applyAlignment="1">
      <alignment horizontal="left"/>
    </xf>
    <xf numFmtId="187" fontId="8" fillId="0" borderId="1" xfId="1" applyFont="1" applyBorder="1"/>
    <xf numFmtId="4" fontId="8" fillId="0" borderId="1" xfId="0" applyNumberFormat="1" applyFont="1" applyFill="1" applyBorder="1"/>
    <xf numFmtId="0" fontId="8" fillId="0" borderId="22" xfId="0" applyFont="1" applyFill="1" applyBorder="1" applyAlignment="1">
      <alignment horizontal="left" shrinkToFit="1"/>
    </xf>
    <xf numFmtId="187" fontId="8" fillId="0" borderId="1" xfId="1" applyFont="1" applyFill="1" applyBorder="1" applyAlignment="1">
      <alignment horizontal="right" wrapText="1"/>
    </xf>
    <xf numFmtId="187" fontId="8" fillId="0" borderId="1" xfId="1" applyFont="1" applyFill="1" applyBorder="1"/>
    <xf numFmtId="0" fontId="8" fillId="0" borderId="3" xfId="0" applyFont="1" applyFill="1" applyBorder="1" applyAlignment="1">
      <alignment horizontal="left"/>
    </xf>
    <xf numFmtId="187" fontId="8" fillId="15" borderId="1" xfId="1" applyFont="1" applyFill="1" applyBorder="1" applyAlignment="1">
      <alignment horizontal="right" wrapText="1"/>
    </xf>
    <xf numFmtId="0" fontId="24" fillId="0" borderId="0" xfId="0" applyFont="1" applyFill="1"/>
    <xf numFmtId="2" fontId="8" fillId="0" borderId="0" xfId="0" applyNumberFormat="1" applyFont="1" applyFill="1"/>
    <xf numFmtId="0" fontId="40" fillId="0" borderId="0" xfId="0" applyFont="1" applyFill="1" applyBorder="1" applyAlignment="1">
      <alignment horizontal="left"/>
    </xf>
    <xf numFmtId="43" fontId="8" fillId="0" borderId="0" xfId="0" applyNumberFormat="1" applyFont="1" applyFill="1"/>
    <xf numFmtId="187" fontId="15" fillId="0" borderId="0" xfId="1" applyFont="1" applyFill="1"/>
    <xf numFmtId="0" fontId="8" fillId="17" borderId="0" xfId="0" applyFont="1" applyFill="1"/>
    <xf numFmtId="0" fontId="1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" fontId="2" fillId="0" borderId="62" xfId="0" applyNumberFormat="1" applyFont="1" applyFill="1" applyBorder="1" applyAlignment="1">
      <alignment horizontal="right" wrapText="1"/>
    </xf>
    <xf numFmtId="0" fontId="2" fillId="0" borderId="62" xfId="0" applyFont="1" applyBorder="1"/>
    <xf numFmtId="187" fontId="13" fillId="16" borderId="1" xfId="1" applyFont="1" applyFill="1" applyBorder="1" applyAlignment="1">
      <alignment horizontal="right"/>
    </xf>
    <xf numFmtId="188" fontId="25" fillId="0" borderId="1" xfId="1" applyNumberFormat="1" applyFont="1" applyFill="1" applyBorder="1" applyAlignment="1">
      <alignment horizontal="right" vertical="center"/>
    </xf>
    <xf numFmtId="188" fontId="8" fillId="13" borderId="0" xfId="1" applyNumberFormat="1" applyFont="1" applyFill="1" applyBorder="1" applyAlignment="1">
      <alignment horizontal="right" vertical="center"/>
    </xf>
    <xf numFmtId="2" fontId="8" fillId="0" borderId="1" xfId="2" applyNumberFormat="1" applyFont="1" applyFill="1" applyBorder="1" applyAlignment="1">
      <alignment vertical="center" wrapText="1"/>
    </xf>
    <xf numFmtId="187" fontId="8" fillId="0" borderId="1" xfId="0" applyNumberFormat="1" applyFont="1" applyFill="1" applyBorder="1" applyAlignment="1">
      <alignment vertical="center"/>
    </xf>
    <xf numFmtId="188" fontId="8" fillId="0" borderId="2" xfId="1" applyNumberFormat="1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center" vertical="center" shrinkToFit="1"/>
    </xf>
    <xf numFmtId="187" fontId="8" fillId="0" borderId="1" xfId="1" applyFont="1" applyFill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1" xfId="0" applyNumberFormat="1" applyFont="1" applyFill="1" applyBorder="1" applyAlignment="1">
      <alignment horizontal="center" vertical="center" shrinkToFit="1"/>
    </xf>
    <xf numFmtId="187" fontId="5" fillId="0" borderId="1" xfId="1" applyFont="1" applyFill="1" applyBorder="1" applyAlignment="1">
      <alignment horizontal="right" vertical="center" wrapText="1"/>
    </xf>
    <xf numFmtId="2" fontId="8" fillId="0" borderId="1" xfId="2" applyNumberFormat="1" applyFont="1" applyFill="1" applyBorder="1" applyAlignment="1">
      <alignment vertical="top" wrapText="1"/>
    </xf>
    <xf numFmtId="187" fontId="5" fillId="0" borderId="1" xfId="1" applyFont="1" applyFill="1" applyBorder="1" applyAlignment="1">
      <alignment horizontal="right" vertical="top" wrapText="1"/>
    </xf>
    <xf numFmtId="188" fontId="25" fillId="0" borderId="1" xfId="1" applyNumberFormat="1" applyFont="1" applyFill="1" applyBorder="1" applyAlignment="1">
      <alignment horizontal="right" vertical="top"/>
    </xf>
    <xf numFmtId="187" fontId="25" fillId="0" borderId="0" xfId="0" applyNumberFormat="1" applyFont="1" applyFill="1" applyAlignment="1">
      <alignment vertical="top"/>
    </xf>
    <xf numFmtId="43" fontId="2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82" xfId="0" applyFont="1" applyFill="1" applyBorder="1" applyAlignment="1">
      <alignment vertical="center" wrapText="1" shrinkToFit="1"/>
    </xf>
    <xf numFmtId="2" fontId="8" fillId="0" borderId="1" xfId="2" applyNumberFormat="1" applyFont="1" applyFill="1" applyBorder="1" applyAlignment="1">
      <alignment vertical="center" wrapText="1" shrinkToFit="1"/>
    </xf>
    <xf numFmtId="2" fontId="8" fillId="0" borderId="70" xfId="2" applyNumberFormat="1" applyFont="1" applyFill="1" applyBorder="1" applyAlignment="1">
      <alignment vertical="center" wrapText="1"/>
    </xf>
    <xf numFmtId="187" fontId="5" fillId="0" borderId="62" xfId="1" applyFont="1" applyFill="1" applyBorder="1" applyAlignment="1">
      <alignment horizontal="right" vertical="center" wrapText="1"/>
    </xf>
    <xf numFmtId="4" fontId="5" fillId="0" borderId="62" xfId="1" applyNumberFormat="1" applyFont="1" applyFill="1" applyBorder="1" applyAlignment="1">
      <alignment vertical="center"/>
    </xf>
    <xf numFmtId="3" fontId="25" fillId="0" borderId="1" xfId="1" applyNumberFormat="1" applyFont="1" applyFill="1" applyBorder="1" applyAlignment="1">
      <alignment horizontal="right" wrapText="1"/>
    </xf>
    <xf numFmtId="2" fontId="8" fillId="0" borderId="22" xfId="2" applyNumberFormat="1" applyFont="1" applyFill="1" applyBorder="1" applyAlignment="1">
      <alignment vertical="center" wrapText="1"/>
    </xf>
    <xf numFmtId="4" fontId="25" fillId="0" borderId="1" xfId="1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Alignment="1">
      <alignment vertical="center"/>
    </xf>
    <xf numFmtId="2" fontId="8" fillId="0" borderId="15" xfId="2" applyNumberFormat="1" applyFont="1" applyFill="1" applyBorder="1" applyAlignment="1">
      <alignment vertical="center" shrinkToFit="1"/>
    </xf>
    <xf numFmtId="4" fontId="25" fillId="0" borderId="0" xfId="1" applyNumberFormat="1" applyFont="1" applyFill="1" applyBorder="1" applyAlignment="1">
      <alignment horizontal="center" vertical="center" shrinkToFit="1"/>
    </xf>
    <xf numFmtId="3" fontId="8" fillId="0" borderId="1" xfId="1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5" fillId="0" borderId="62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>
      <alignment horizontal="center" vertical="top" wrapText="1"/>
    </xf>
    <xf numFmtId="49" fontId="5" fillId="0" borderId="62" xfId="0" applyNumberFormat="1" applyFont="1" applyFill="1" applyBorder="1" applyAlignment="1">
      <alignment horizontal="center" vertical="center" wrapText="1"/>
    </xf>
    <xf numFmtId="2" fontId="8" fillId="0" borderId="62" xfId="2" applyNumberFormat="1" applyFont="1" applyFill="1" applyBorder="1" applyAlignment="1">
      <alignment vertical="center" wrapText="1"/>
    </xf>
    <xf numFmtId="49" fontId="5" fillId="0" borderId="62" xfId="0" quotePrefix="1" applyNumberFormat="1" applyFont="1" applyFill="1" applyBorder="1" applyAlignment="1">
      <alignment horizontal="center" vertical="top" wrapText="1"/>
    </xf>
    <xf numFmtId="187" fontId="2" fillId="0" borderId="1" xfId="1" applyFont="1" applyFill="1" applyBorder="1" applyAlignment="1">
      <alignment horizontal="right" wrapText="1"/>
    </xf>
    <xf numFmtId="0" fontId="6" fillId="3" borderId="85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top" wrapText="1"/>
    </xf>
    <xf numFmtId="0" fontId="24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left"/>
    </xf>
    <xf numFmtId="187" fontId="2" fillId="0" borderId="1" xfId="1" applyFont="1" applyFill="1" applyBorder="1" applyAlignment="1">
      <alignment horizontal="right" vertical="top" wrapText="1"/>
    </xf>
    <xf numFmtId="187" fontId="5" fillId="2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43" fontId="8" fillId="0" borderId="54" xfId="0" applyNumberFormat="1" applyFont="1" applyFill="1" applyBorder="1"/>
    <xf numFmtId="4" fontId="8" fillId="0" borderId="1" xfId="1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center" shrinkToFit="1"/>
    </xf>
    <xf numFmtId="43" fontId="8" fillId="0" borderId="2" xfId="0" applyNumberFormat="1" applyFont="1" applyFill="1" applyBorder="1"/>
    <xf numFmtId="4" fontId="8" fillId="0" borderId="1" xfId="1" applyNumberFormat="1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5" xfId="2" applyNumberFormat="1" applyFont="1" applyFill="1" applyBorder="1" applyAlignment="1">
      <alignment wrapText="1"/>
    </xf>
    <xf numFmtId="188" fontId="8" fillId="0" borderId="2" xfId="1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center" vertical="center" shrinkToFit="1"/>
    </xf>
    <xf numFmtId="2" fontId="8" fillId="0" borderId="62" xfId="0" applyNumberFormat="1" applyFont="1" applyFill="1" applyBorder="1" applyAlignment="1">
      <alignment horizontal="center" vertical="top" wrapText="1"/>
    </xf>
    <xf numFmtId="2" fontId="8" fillId="0" borderId="71" xfId="2" applyNumberFormat="1" applyFont="1" applyFill="1" applyBorder="1" applyAlignment="1">
      <alignment wrapText="1"/>
    </xf>
    <xf numFmtId="188" fontId="25" fillId="0" borderId="62" xfId="1" applyNumberFormat="1" applyFont="1" applyFill="1" applyBorder="1" applyAlignment="1">
      <alignment horizontal="right" vertical="top"/>
    </xf>
    <xf numFmtId="2" fontId="25" fillId="0" borderId="62" xfId="0" applyNumberFormat="1" applyFont="1" applyFill="1" applyBorder="1" applyAlignment="1">
      <alignment horizontal="center" vertical="top" wrapText="1"/>
    </xf>
    <xf numFmtId="2" fontId="25" fillId="0" borderId="71" xfId="2" applyNumberFormat="1" applyFont="1" applyFill="1" applyBorder="1" applyAlignment="1">
      <alignment wrapText="1"/>
    </xf>
    <xf numFmtId="187" fontId="25" fillId="0" borderId="62" xfId="1" applyFont="1" applyFill="1" applyBorder="1" applyAlignment="1">
      <alignment horizontal="right" wrapText="1"/>
    </xf>
    <xf numFmtId="187" fontId="25" fillId="0" borderId="62" xfId="0" applyNumberFormat="1" applyFont="1" applyFill="1" applyBorder="1" applyAlignment="1">
      <alignment vertical="top"/>
    </xf>
    <xf numFmtId="0" fontId="25" fillId="0" borderId="0" xfId="0" applyFont="1" applyFill="1"/>
    <xf numFmtId="2" fontId="8" fillId="0" borderId="71" xfId="2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2" fontId="8" fillId="0" borderId="71" xfId="2" applyNumberFormat="1" applyFont="1" applyFill="1" applyBorder="1" applyAlignment="1">
      <alignment wrapText="1" shrinkToFit="1"/>
    </xf>
    <xf numFmtId="2" fontId="8" fillId="0" borderId="62" xfId="0" applyNumberFormat="1" applyFont="1" applyFill="1" applyBorder="1" applyAlignment="1">
      <alignment horizontal="center" vertical="center" shrinkToFit="1"/>
    </xf>
    <xf numFmtId="2" fontId="8" fillId="0" borderId="71" xfId="2" applyNumberFormat="1" applyFont="1" applyFill="1" applyBorder="1" applyAlignment="1">
      <alignment vertical="top" wrapText="1" shrinkToFit="1"/>
    </xf>
    <xf numFmtId="2" fontId="25" fillId="0" borderId="62" xfId="0" applyNumberFormat="1" applyFont="1" applyFill="1" applyBorder="1" applyAlignment="1">
      <alignment horizontal="center" wrapText="1"/>
    </xf>
    <xf numFmtId="2" fontId="25" fillId="0" borderId="62" xfId="2" applyNumberFormat="1" applyFont="1" applyFill="1" applyBorder="1" applyAlignment="1">
      <alignment wrapText="1"/>
    </xf>
    <xf numFmtId="0" fontId="25" fillId="0" borderId="0" xfId="0" applyFont="1" applyFill="1" applyAlignment="1"/>
    <xf numFmtId="4" fontId="5" fillId="0" borderId="62" xfId="0" applyNumberFormat="1" applyFont="1" applyFill="1" applyBorder="1" applyAlignment="1">
      <alignment horizontal="center" vertical="center" shrinkToFit="1"/>
    </xf>
    <xf numFmtId="2" fontId="25" fillId="0" borderId="62" xfId="0" quotePrefix="1" applyNumberFormat="1" applyFont="1" applyFill="1" applyBorder="1" applyAlignment="1">
      <alignment horizontal="center" wrapText="1"/>
    </xf>
    <xf numFmtId="49" fontId="25" fillId="0" borderId="1" xfId="0" quotePrefix="1" applyNumberFormat="1" applyFont="1" applyFill="1" applyBorder="1" applyAlignment="1">
      <alignment horizontal="center" wrapText="1"/>
    </xf>
    <xf numFmtId="2" fontId="25" fillId="0" borderId="1" xfId="2" applyNumberFormat="1" applyFont="1" applyFill="1" applyBorder="1" applyAlignment="1">
      <alignment wrapText="1"/>
    </xf>
    <xf numFmtId="187" fontId="25" fillId="0" borderId="1" xfId="1" applyFont="1" applyFill="1" applyBorder="1" applyAlignment="1">
      <alignment horizontal="right" vertical="top" wrapText="1"/>
    </xf>
    <xf numFmtId="187" fontId="25" fillId="0" borderId="1" xfId="0" applyNumberFormat="1" applyFont="1" applyFill="1" applyBorder="1" applyAlignment="1">
      <alignment vertical="top"/>
    </xf>
    <xf numFmtId="4" fontId="25" fillId="0" borderId="1" xfId="1" applyNumberFormat="1" applyFont="1" applyFill="1" applyBorder="1" applyAlignment="1">
      <alignment horizontal="right" wrapText="1"/>
    </xf>
    <xf numFmtId="4" fontId="25" fillId="0" borderId="1" xfId="1" applyNumberFormat="1" applyFont="1" applyFill="1" applyBorder="1" applyAlignment="1">
      <alignment horizontal="center" wrapText="1"/>
    </xf>
    <xf numFmtId="49" fontId="8" fillId="0" borderId="62" xfId="0" applyNumberFormat="1" applyFont="1" applyFill="1" applyBorder="1" applyAlignment="1">
      <alignment horizontal="center" wrapText="1"/>
    </xf>
    <xf numFmtId="2" fontId="8" fillId="0" borderId="86" xfId="2" applyNumberFormat="1" applyFont="1" applyFill="1" applyBorder="1" applyAlignment="1">
      <alignment wrapText="1"/>
    </xf>
    <xf numFmtId="187" fontId="8" fillId="0" borderId="2" xfId="0" applyNumberFormat="1" applyFont="1" applyFill="1" applyBorder="1" applyAlignment="1">
      <alignment vertical="top"/>
    </xf>
    <xf numFmtId="4" fontId="8" fillId="0" borderId="1" xfId="1" applyNumberFormat="1" applyFont="1" applyFill="1" applyBorder="1" applyAlignment="1">
      <alignment horizontal="center" vertical="center" shrinkToFit="1"/>
    </xf>
    <xf numFmtId="0" fontId="29" fillId="0" borderId="0" xfId="0" applyFont="1" applyFill="1"/>
    <xf numFmtId="0" fontId="8" fillId="0" borderId="12" xfId="0" applyFont="1" applyFill="1" applyBorder="1" applyAlignment="1">
      <alignment horizontal="center"/>
    </xf>
    <xf numFmtId="0" fontId="8" fillId="0" borderId="62" xfId="0" applyFont="1" applyFill="1" applyBorder="1"/>
    <xf numFmtId="4" fontId="5" fillId="0" borderId="62" xfId="1" applyNumberFormat="1" applyFont="1" applyFill="1" applyBorder="1" applyAlignment="1">
      <alignment vertical="top"/>
    </xf>
    <xf numFmtId="187" fontId="8" fillId="0" borderId="72" xfId="1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 shrinkToFit="1"/>
    </xf>
    <xf numFmtId="187" fontId="8" fillId="0" borderId="62" xfId="1" applyFont="1" applyFill="1" applyBorder="1"/>
    <xf numFmtId="0" fontId="27" fillId="8" borderId="0" xfId="0" applyFont="1" applyFill="1"/>
    <xf numFmtId="0" fontId="17" fillId="8" borderId="0" xfId="0" applyFont="1" applyFill="1" applyBorder="1"/>
    <xf numFmtId="2" fontId="13" fillId="20" borderId="73" xfId="0" applyNumberFormat="1" applyFont="1" applyFill="1" applyBorder="1" applyAlignment="1">
      <alignment horizontal="center" wrapText="1"/>
    </xf>
    <xf numFmtId="2" fontId="13" fillId="20" borderId="74" xfId="0" applyNumberFormat="1" applyFont="1" applyFill="1" applyBorder="1" applyAlignment="1">
      <alignment horizontal="center" wrapText="1"/>
    </xf>
    <xf numFmtId="4" fontId="13" fillId="20" borderId="62" xfId="0" applyNumberFormat="1" applyFont="1" applyFill="1" applyBorder="1"/>
    <xf numFmtId="4" fontId="13" fillId="20" borderId="75" xfId="0" applyNumberFormat="1" applyFont="1" applyFill="1" applyBorder="1"/>
    <xf numFmtId="4" fontId="13" fillId="20" borderId="73" xfId="0" applyNumberFormat="1" applyFont="1" applyFill="1" applyBorder="1"/>
    <xf numFmtId="187" fontId="13" fillId="20" borderId="74" xfId="1" applyFont="1" applyFill="1" applyBorder="1" applyAlignment="1">
      <alignment horizontal="center"/>
    </xf>
    <xf numFmtId="2" fontId="13" fillId="20" borderId="74" xfId="0" applyNumberFormat="1" applyFont="1" applyFill="1" applyBorder="1" applyAlignment="1">
      <alignment horizontal="center" vertical="center" shrinkToFit="1"/>
    </xf>
    <xf numFmtId="187" fontId="13" fillId="20" borderId="74" xfId="1" applyFont="1" applyFill="1" applyBorder="1"/>
    <xf numFmtId="2" fontId="13" fillId="20" borderId="74" xfId="0" applyNumberFormat="1" applyFont="1" applyFill="1" applyBorder="1" applyAlignment="1">
      <alignment horizontal="center"/>
    </xf>
    <xf numFmtId="4" fontId="8" fillId="20" borderId="36" xfId="0" applyNumberFormat="1" applyFont="1" applyFill="1" applyBorder="1" applyAlignment="1">
      <alignment horizontal="center"/>
    </xf>
    <xf numFmtId="0" fontId="13" fillId="20" borderId="0" xfId="0" applyFont="1" applyFill="1"/>
    <xf numFmtId="43" fontId="8" fillId="0" borderId="58" xfId="0" applyNumberFormat="1" applyFont="1" applyFill="1" applyBorder="1"/>
    <xf numFmtId="0" fontId="8" fillId="0" borderId="88" xfId="0" applyFont="1" applyFill="1" applyBorder="1" applyAlignment="1">
      <alignment horizontal="center" wrapText="1"/>
    </xf>
    <xf numFmtId="4" fontId="26" fillId="0" borderId="9" xfId="0" applyNumberFormat="1" applyFont="1" applyFill="1" applyBorder="1" applyAlignment="1">
      <alignment horizontal="right" wrapText="1"/>
    </xf>
    <xf numFmtId="4" fontId="27" fillId="0" borderId="9" xfId="1" applyNumberFormat="1" applyFont="1" applyFill="1" applyBorder="1" applyAlignment="1">
      <alignment horizontal="right" wrapText="1"/>
    </xf>
    <xf numFmtId="188" fontId="8" fillId="0" borderId="54" xfId="1" applyNumberFormat="1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shrinkToFit="1"/>
    </xf>
    <xf numFmtId="4" fontId="30" fillId="0" borderId="2" xfId="1" applyNumberFormat="1" applyFont="1" applyFill="1" applyBorder="1" applyAlignment="1">
      <alignment horizontal="right" wrapText="1"/>
    </xf>
    <xf numFmtId="188" fontId="30" fillId="0" borderId="2" xfId="1" applyNumberFormat="1" applyFont="1" applyFill="1" applyBorder="1" applyAlignment="1">
      <alignment horizontal="right" wrapText="1"/>
    </xf>
    <xf numFmtId="188" fontId="8" fillId="0" borderId="5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87" fontId="10" fillId="7" borderId="12" xfId="1" applyFont="1" applyFill="1" applyBorder="1" applyAlignment="1">
      <alignment shrinkToFit="1"/>
    </xf>
    <xf numFmtId="0" fontId="2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4" fontId="17" fillId="0" borderId="4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/>
    <xf numFmtId="0" fontId="3" fillId="0" borderId="4" xfId="0" applyFont="1" applyFill="1" applyBorder="1"/>
    <xf numFmtId="4" fontId="3" fillId="0" borderId="4" xfId="0" applyNumberFormat="1" applyFont="1" applyFill="1" applyBorder="1" applyAlignment="1">
      <alignment horizontal="right" wrapText="1"/>
    </xf>
    <xf numFmtId="4" fontId="3" fillId="0" borderId="4" xfId="0" applyNumberFormat="1" applyFont="1" applyFill="1" applyBorder="1" applyAlignment="1">
      <alignment horizontal="right" shrinkToFit="1"/>
    </xf>
    <xf numFmtId="0" fontId="3" fillId="0" borderId="4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shrinkToFit="1"/>
    </xf>
    <xf numFmtId="4" fontId="3" fillId="0" borderId="4" xfId="1" applyNumberFormat="1" applyFont="1" applyFill="1" applyBorder="1" applyAlignment="1">
      <alignment shrinkToFit="1"/>
    </xf>
    <xf numFmtId="4" fontId="3" fillId="0" borderId="3" xfId="0" applyNumberFormat="1" applyFont="1" applyFill="1" applyBorder="1" applyAlignment="1">
      <alignment shrinkToFit="1"/>
    </xf>
    <xf numFmtId="49" fontId="14" fillId="0" borderId="0" xfId="0" applyNumberFormat="1" applyFont="1" applyFill="1" applyAlignment="1">
      <alignment horizontal="center"/>
    </xf>
    <xf numFmtId="49" fontId="3" fillId="0" borderId="36" xfId="0" quotePrefix="1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49" fontId="3" fillId="0" borderId="1" xfId="0" quotePrefix="1" applyNumberFormat="1" applyFont="1" applyFill="1" applyBorder="1" applyAlignment="1">
      <alignment horizontal="center" wrapText="1"/>
    </xf>
    <xf numFmtId="4" fontId="5" fillId="4" borderId="48" xfId="0" applyNumberFormat="1" applyFont="1" applyFill="1" applyBorder="1" applyAlignment="1">
      <alignment shrinkToFit="1"/>
    </xf>
    <xf numFmtId="0" fontId="20" fillId="20" borderId="1" xfId="0" applyFont="1" applyFill="1" applyBorder="1" applyAlignment="1">
      <alignment horizontal="center"/>
    </xf>
    <xf numFmtId="4" fontId="20" fillId="20" borderId="1" xfId="0" applyNumberFormat="1" applyFont="1" applyFill="1" applyBorder="1"/>
    <xf numFmtId="2" fontId="5" fillId="6" borderId="1" xfId="0" applyNumberFormat="1" applyFont="1" applyFill="1" applyBorder="1" applyAlignment="1">
      <alignment horizontal="center" vertical="top" wrapText="1"/>
    </xf>
    <xf numFmtId="2" fontId="8" fillId="6" borderId="22" xfId="2" applyNumberFormat="1" applyFont="1" applyFill="1" applyBorder="1" applyAlignment="1">
      <alignment vertical="center" wrapText="1"/>
    </xf>
    <xf numFmtId="187" fontId="5" fillId="6" borderId="1" xfId="1" applyFont="1" applyFill="1" applyBorder="1" applyAlignment="1">
      <alignment horizontal="right" vertical="center" wrapText="1"/>
    </xf>
    <xf numFmtId="4" fontId="5" fillId="6" borderId="62" xfId="1" applyNumberFormat="1" applyFont="1" applyFill="1" applyBorder="1" applyAlignment="1">
      <alignment vertical="center"/>
    </xf>
    <xf numFmtId="188" fontId="25" fillId="6" borderId="1" xfId="1" applyNumberFormat="1" applyFont="1" applyFill="1" applyBorder="1" applyAlignment="1">
      <alignment horizontal="right" vertical="center"/>
    </xf>
    <xf numFmtId="187" fontId="25" fillId="6" borderId="0" xfId="0" applyNumberFormat="1" applyFont="1" applyFill="1" applyAlignment="1">
      <alignment vertical="center"/>
    </xf>
    <xf numFmtId="43" fontId="25" fillId="6" borderId="0" xfId="0" applyNumberFormat="1" applyFont="1" applyFill="1" applyAlignment="1">
      <alignment vertical="center"/>
    </xf>
    <xf numFmtId="0" fontId="5" fillId="6" borderId="0" xfId="0" applyFont="1" applyFill="1" applyAlignment="1">
      <alignment vertical="center"/>
    </xf>
    <xf numFmtId="2" fontId="5" fillId="6" borderId="1" xfId="0" applyNumberFormat="1" applyFont="1" applyFill="1" applyBorder="1" applyAlignment="1">
      <alignment horizontal="center" vertical="center" wrapText="1"/>
    </xf>
    <xf numFmtId="0" fontId="8" fillId="6" borderId="82" xfId="0" applyFont="1" applyFill="1" applyBorder="1"/>
    <xf numFmtId="49" fontId="5" fillId="6" borderId="73" xfId="0" applyNumberFormat="1" applyFont="1" applyFill="1" applyBorder="1" applyAlignment="1">
      <alignment horizontal="center" vertical="center" wrapText="1"/>
    </xf>
    <xf numFmtId="2" fontId="8" fillId="6" borderId="74" xfId="2" applyNumberFormat="1" applyFont="1" applyFill="1" applyBorder="1" applyAlignment="1">
      <alignment vertical="center" wrapText="1"/>
    </xf>
    <xf numFmtId="187" fontId="5" fillId="6" borderId="62" xfId="1" applyFont="1" applyFill="1" applyBorder="1" applyAlignment="1">
      <alignment horizontal="right" vertical="center" wrapText="1"/>
    </xf>
    <xf numFmtId="188" fontId="25" fillId="6" borderId="62" xfId="1" applyNumberFormat="1" applyFont="1" applyFill="1" applyBorder="1" applyAlignment="1">
      <alignment horizontal="right" vertical="center"/>
    </xf>
    <xf numFmtId="188" fontId="8" fillId="0" borderId="90" xfId="1" applyNumberFormat="1" applyFont="1" applyFill="1" applyBorder="1" applyAlignment="1">
      <alignment horizontal="left" vertical="top"/>
    </xf>
    <xf numFmtId="188" fontId="8" fillId="0" borderId="84" xfId="1" applyNumberFormat="1" applyFont="1" applyFill="1" applyBorder="1" applyAlignment="1">
      <alignment horizontal="left" vertical="top"/>
    </xf>
    <xf numFmtId="0" fontId="8" fillId="0" borderId="0" xfId="0" applyFont="1" applyAlignment="1">
      <alignment horizontal="center" vertical="top" shrinkToFit="1"/>
    </xf>
    <xf numFmtId="0" fontId="13" fillId="20" borderId="42" xfId="0" applyFont="1" applyFill="1" applyBorder="1" applyAlignment="1">
      <alignment horizontal="center" vertical="top" shrinkToFit="1"/>
    </xf>
    <xf numFmtId="188" fontId="8" fillId="0" borderId="1" xfId="1" applyNumberFormat="1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center" vertical="top" shrinkToFit="1"/>
    </xf>
    <xf numFmtId="188" fontId="8" fillId="9" borderId="15" xfId="1" applyNumberFormat="1" applyFont="1" applyFill="1" applyBorder="1" applyAlignment="1">
      <alignment horizontal="right" vertical="center"/>
    </xf>
    <xf numFmtId="2" fontId="8" fillId="9" borderId="68" xfId="0" applyNumberFormat="1" applyFont="1" applyFill="1" applyBorder="1" applyAlignment="1">
      <alignment horizontal="center" vertical="center" shrinkToFit="1"/>
    </xf>
    <xf numFmtId="188" fontId="8" fillId="6" borderId="1" xfId="1" applyNumberFormat="1" applyFont="1" applyFill="1" applyBorder="1" applyAlignment="1">
      <alignment horizontal="right" vertical="center"/>
    </xf>
    <xf numFmtId="2" fontId="8" fillId="6" borderId="1" xfId="0" applyNumberFormat="1" applyFont="1" applyFill="1" applyBorder="1" applyAlignment="1">
      <alignment horizontal="center" vertical="center" shrinkToFit="1"/>
    </xf>
    <xf numFmtId="4" fontId="8" fillId="6" borderId="1" xfId="1" applyNumberFormat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 shrinkToFit="1"/>
    </xf>
    <xf numFmtId="4" fontId="8" fillId="6" borderId="62" xfId="1" applyNumberFormat="1" applyFont="1" applyFill="1" applyBorder="1" applyAlignment="1">
      <alignment horizontal="center" vertical="center" shrinkToFit="1"/>
    </xf>
    <xf numFmtId="188" fontId="8" fillId="9" borderId="1" xfId="1" applyNumberFormat="1" applyFont="1" applyFill="1" applyBorder="1" applyAlignment="1">
      <alignment horizontal="right" vertical="center"/>
    </xf>
    <xf numFmtId="2" fontId="8" fillId="9" borderId="62" xfId="0" applyNumberFormat="1" applyFont="1" applyFill="1" applyBorder="1" applyAlignment="1">
      <alignment horizontal="center" vertical="center" shrinkToFit="1"/>
    </xf>
    <xf numFmtId="2" fontId="8" fillId="13" borderId="0" xfId="0" applyNumberFormat="1" applyFont="1" applyFill="1" applyBorder="1" applyAlignment="1">
      <alignment horizontal="center" vertical="center" shrinkToFit="1"/>
    </xf>
    <xf numFmtId="187" fontId="8" fillId="9" borderId="69" xfId="1" applyFont="1" applyFill="1" applyBorder="1" applyAlignment="1">
      <alignment vertical="center"/>
    </xf>
    <xf numFmtId="187" fontId="8" fillId="0" borderId="62" xfId="1" applyFont="1" applyFill="1" applyBorder="1" applyAlignment="1">
      <alignment vertical="center"/>
    </xf>
    <xf numFmtId="187" fontId="8" fillId="9" borderId="62" xfId="1" applyFont="1" applyFill="1" applyBorder="1" applyAlignment="1">
      <alignment vertical="center"/>
    </xf>
    <xf numFmtId="0" fontId="35" fillId="0" borderId="14" xfId="0" applyFont="1" applyBorder="1" applyAlignment="1">
      <alignment horizontal="center"/>
    </xf>
    <xf numFmtId="187" fontId="25" fillId="0" borderId="40" xfId="1" applyFont="1" applyFill="1" applyBorder="1" applyAlignment="1">
      <alignment horizontal="center"/>
    </xf>
    <xf numFmtId="0" fontId="25" fillId="14" borderId="1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/>
    <xf numFmtId="187" fontId="25" fillId="0" borderId="54" xfId="1" applyFont="1" applyFill="1" applyBorder="1" applyAlignment="1">
      <alignment horizontal="center"/>
    </xf>
    <xf numFmtId="187" fontId="8" fillId="0" borderId="54" xfId="1" applyFont="1" applyFill="1" applyBorder="1" applyAlignment="1">
      <alignment horizontal="center"/>
    </xf>
    <xf numFmtId="187" fontId="25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87" fontId="8" fillId="0" borderId="40" xfId="1" applyFont="1" applyFill="1" applyBorder="1"/>
    <xf numFmtId="0" fontId="8" fillId="14" borderId="22" xfId="0" applyFont="1" applyFill="1" applyBorder="1" applyAlignment="1">
      <alignment shrinkToFit="1"/>
    </xf>
    <xf numFmtId="0" fontId="8" fillId="0" borderId="58" xfId="0" applyFont="1" applyFill="1" applyBorder="1" applyAlignment="1">
      <alignment shrinkToFit="1"/>
    </xf>
    <xf numFmtId="0" fontId="8" fillId="0" borderId="22" xfId="0" applyFont="1" applyFill="1" applyBorder="1" applyAlignment="1">
      <alignment shrinkToFit="1"/>
    </xf>
    <xf numFmtId="4" fontId="8" fillId="0" borderId="1" xfId="1" applyNumberFormat="1" applyFont="1" applyFill="1" applyBorder="1" applyAlignment="1">
      <alignment horizontal="center" shrinkToFit="1"/>
    </xf>
    <xf numFmtId="2" fontId="9" fillId="0" borderId="62" xfId="0" applyNumberFormat="1" applyFont="1" applyFill="1" applyBorder="1" applyAlignment="1">
      <alignment horizontal="center" shrinkToFit="1"/>
    </xf>
    <xf numFmtId="2" fontId="13" fillId="14" borderId="62" xfId="0" applyNumberFormat="1" applyFont="1" applyFill="1" applyBorder="1" applyAlignment="1">
      <alignment horizontal="center" wrapText="1"/>
    </xf>
    <xf numFmtId="2" fontId="13" fillId="14" borderId="74" xfId="0" applyNumberFormat="1" applyFont="1" applyFill="1" applyBorder="1" applyAlignment="1">
      <alignment horizontal="center" wrapText="1"/>
    </xf>
    <xf numFmtId="4" fontId="13" fillId="14" borderId="62" xfId="1" applyNumberFormat="1" applyFont="1" applyFill="1" applyBorder="1" applyAlignment="1">
      <alignment horizontal="right" vertical="top" wrapText="1"/>
    </xf>
    <xf numFmtId="4" fontId="13" fillId="14" borderId="2" xfId="0" applyNumberFormat="1" applyFont="1" applyFill="1" applyBorder="1" applyAlignment="1">
      <alignment vertical="top"/>
    </xf>
    <xf numFmtId="187" fontId="13" fillId="14" borderId="1" xfId="1" applyFont="1" applyFill="1" applyBorder="1" applyAlignment="1">
      <alignment horizontal="center"/>
    </xf>
    <xf numFmtId="2" fontId="13" fillId="14" borderId="1" xfId="0" applyNumberFormat="1" applyFont="1" applyFill="1" applyBorder="1" applyAlignment="1">
      <alignment horizontal="center" vertical="center" shrinkToFit="1"/>
    </xf>
    <xf numFmtId="187" fontId="13" fillId="14" borderId="1" xfId="1" applyFont="1" applyFill="1" applyBorder="1"/>
    <xf numFmtId="4" fontId="13" fillId="14" borderId="62" xfId="1" applyNumberFormat="1" applyFont="1" applyFill="1" applyBorder="1" applyAlignment="1">
      <alignment horizontal="right" wrapText="1"/>
    </xf>
    <xf numFmtId="2" fontId="13" fillId="14" borderId="1" xfId="0" applyNumberFormat="1" applyFont="1" applyFill="1" applyBorder="1" applyAlignment="1">
      <alignment horizontal="center"/>
    </xf>
    <xf numFmtId="2" fontId="13" fillId="14" borderId="1" xfId="0" applyNumberFormat="1" applyFont="1" applyFill="1" applyBorder="1"/>
    <xf numFmtId="0" fontId="13" fillId="14" borderId="1" xfId="0" applyFont="1" applyFill="1" applyBorder="1"/>
    <xf numFmtId="2" fontId="13" fillId="14" borderId="72" xfId="0" applyNumberFormat="1" applyFont="1" applyFill="1" applyBorder="1" applyAlignment="1">
      <alignment horizontal="center"/>
    </xf>
    <xf numFmtId="187" fontId="13" fillId="14" borderId="16" xfId="1" applyFont="1" applyFill="1" applyBorder="1" applyAlignment="1">
      <alignment horizontal="center"/>
    </xf>
    <xf numFmtId="2" fontId="13" fillId="14" borderId="0" xfId="0" applyNumberFormat="1" applyFont="1" applyFill="1" applyBorder="1" applyAlignment="1">
      <alignment horizontal="center" vertical="center" shrinkToFit="1"/>
    </xf>
    <xf numFmtId="187" fontId="13" fillId="14" borderId="0" xfId="1" applyFont="1" applyFill="1" applyBorder="1"/>
    <xf numFmtId="2" fontId="13" fillId="14" borderId="16" xfId="0" applyNumberFormat="1" applyFont="1" applyFill="1" applyBorder="1" applyAlignment="1">
      <alignment horizontal="center"/>
    </xf>
    <xf numFmtId="2" fontId="13" fillId="14" borderId="0" xfId="0" applyNumberFormat="1" applyFont="1" applyFill="1" applyBorder="1" applyAlignment="1">
      <alignment horizontal="center"/>
    </xf>
    <xf numFmtId="2" fontId="13" fillId="14" borderId="0" xfId="0" applyNumberFormat="1" applyFont="1" applyFill="1" applyBorder="1"/>
    <xf numFmtId="0" fontId="13" fillId="14" borderId="0" xfId="0" applyFont="1" applyFill="1"/>
    <xf numFmtId="0" fontId="16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 wrapText="1"/>
    </xf>
    <xf numFmtId="188" fontId="8" fillId="0" borderId="1" xfId="1" applyNumberFormat="1" applyFont="1" applyFill="1" applyBorder="1" applyAlignment="1">
      <alignment horizontal="center"/>
    </xf>
    <xf numFmtId="4" fontId="27" fillId="0" borderId="4" xfId="0" applyNumberFormat="1" applyFont="1" applyFill="1" applyBorder="1" applyAlignment="1">
      <alignment horizontal="right" wrapText="1"/>
    </xf>
    <xf numFmtId="4" fontId="26" fillId="0" borderId="25" xfId="0" applyNumberFormat="1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4" fontId="30" fillId="0" borderId="4" xfId="1" applyNumberFormat="1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shrinkToFit="1"/>
    </xf>
    <xf numFmtId="0" fontId="5" fillId="6" borderId="0" xfId="0" applyFont="1" applyFill="1" applyBorder="1" applyAlignment="1">
      <alignment horizontal="center" shrinkToFit="1"/>
    </xf>
    <xf numFmtId="43" fontId="4" fillId="6" borderId="89" xfId="0" applyNumberFormat="1" applyFont="1" applyFill="1" applyBorder="1" applyAlignment="1">
      <alignment shrinkToFit="1"/>
    </xf>
    <xf numFmtId="0" fontId="5" fillId="5" borderId="5" xfId="0" applyFont="1" applyFill="1" applyBorder="1" applyAlignment="1">
      <alignment horizontal="center" shrinkToFit="1"/>
    </xf>
    <xf numFmtId="0" fontId="5" fillId="5" borderId="41" xfId="0" applyFont="1" applyFill="1" applyBorder="1" applyAlignment="1">
      <alignment horizontal="center" shrinkToFit="1"/>
    </xf>
    <xf numFmtId="43" fontId="4" fillId="5" borderId="92" xfId="0" applyNumberFormat="1" applyFont="1" applyFill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43" fontId="4" fillId="0" borderId="5" xfId="0" applyNumberFormat="1" applyFont="1" applyBorder="1" applyAlignment="1">
      <alignment shrinkToFit="1"/>
    </xf>
    <xf numFmtId="187" fontId="5" fillId="0" borderId="13" xfId="1" applyFont="1" applyFill="1" applyBorder="1" applyAlignment="1">
      <alignment horizontal="right" wrapText="1"/>
    </xf>
    <xf numFmtId="43" fontId="4" fillId="0" borderId="22" xfId="0" applyNumberFormat="1" applyFont="1" applyBorder="1" applyAlignment="1">
      <alignment shrinkToFit="1"/>
    </xf>
    <xf numFmtId="0" fontId="26" fillId="2" borderId="1" xfId="0" applyFont="1" applyFill="1" applyBorder="1" applyAlignment="1">
      <alignment horizontal="left" wrapText="1"/>
    </xf>
    <xf numFmtId="187" fontId="4" fillId="0" borderId="2" xfId="1" applyFont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shrinkToFit="1"/>
    </xf>
    <xf numFmtId="43" fontId="4" fillId="0" borderId="71" xfId="0" applyNumberFormat="1" applyFont="1" applyBorder="1" applyAlignment="1">
      <alignment vertical="top" shrinkToFit="1"/>
    </xf>
    <xf numFmtId="187" fontId="5" fillId="0" borderId="36" xfId="1" applyFont="1" applyFill="1" applyBorder="1" applyAlignment="1">
      <alignment horizontal="right" vertical="top" wrapText="1"/>
    </xf>
    <xf numFmtId="187" fontId="26" fillId="2" borderId="1" xfId="0" applyNumberFormat="1" applyFont="1" applyFill="1" applyBorder="1" applyAlignment="1">
      <alignment vertical="top"/>
    </xf>
    <xf numFmtId="43" fontId="9" fillId="2" borderId="39" xfId="0" applyNumberFormat="1" applyFont="1" applyFill="1" applyBorder="1" applyAlignment="1">
      <alignment vertical="top"/>
    </xf>
    <xf numFmtId="4" fontId="3" fillId="2" borderId="2" xfId="0" applyNumberFormat="1" applyFont="1" applyFill="1" applyBorder="1" applyAlignment="1">
      <alignment horizontal="right" vertical="top" wrapText="1"/>
    </xf>
    <xf numFmtId="187" fontId="4" fillId="0" borderId="2" xfId="0" applyNumberFormat="1" applyFont="1" applyBorder="1" applyAlignment="1">
      <alignment vertical="top" shrinkToFit="1"/>
    </xf>
    <xf numFmtId="187" fontId="35" fillId="0" borderId="0" xfId="1" applyFont="1" applyFill="1" applyAlignment="1">
      <alignment vertical="top"/>
    </xf>
    <xf numFmtId="0" fontId="6" fillId="0" borderId="0" xfId="0" applyFont="1" applyFill="1" applyAlignment="1">
      <alignment vertical="top"/>
    </xf>
    <xf numFmtId="4" fontId="5" fillId="0" borderId="4" xfId="0" applyNumberFormat="1" applyFont="1" applyBorder="1" applyAlignment="1">
      <alignment horizontal="right"/>
    </xf>
    <xf numFmtId="4" fontId="5" fillId="0" borderId="62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 vertical="top"/>
    </xf>
    <xf numFmtId="4" fontId="5" fillId="0" borderId="23" xfId="0" applyNumberFormat="1" applyFont="1" applyFill="1" applyBorder="1" applyAlignment="1">
      <alignment horizontal="right"/>
    </xf>
    <xf numFmtId="4" fontId="8" fillId="0" borderId="36" xfId="0" applyNumberFormat="1" applyFont="1" applyFill="1" applyBorder="1" applyAlignment="1">
      <alignment horizontal="right"/>
    </xf>
    <xf numFmtId="0" fontId="27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vertical="center" shrinkToFit="1"/>
    </xf>
    <xf numFmtId="187" fontId="26" fillId="4" borderId="1" xfId="1" applyFont="1" applyFill="1" applyBorder="1" applyAlignment="1">
      <alignment horizontal="right" vertical="center" wrapText="1"/>
    </xf>
    <xf numFmtId="187" fontId="28" fillId="4" borderId="1" xfId="1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43" fontId="27" fillId="4" borderId="71" xfId="0" applyNumberFormat="1" applyFont="1" applyFill="1" applyBorder="1" applyAlignment="1">
      <alignment vertical="center"/>
    </xf>
    <xf numFmtId="4" fontId="2" fillId="4" borderId="36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4" fontId="30" fillId="4" borderId="1" xfId="1" applyNumberFormat="1" applyFont="1" applyFill="1" applyBorder="1" applyAlignment="1">
      <alignment horizontal="right" wrapText="1"/>
    </xf>
    <xf numFmtId="0" fontId="24" fillId="4" borderId="1" xfId="0" applyFont="1" applyFill="1" applyBorder="1" applyAlignment="1">
      <alignment horizontal="center" vertical="center"/>
    </xf>
    <xf numFmtId="0" fontId="24" fillId="4" borderId="0" xfId="0" applyFont="1" applyFill="1" applyAlignment="1">
      <alignment vertical="center"/>
    </xf>
    <xf numFmtId="0" fontId="8" fillId="21" borderId="79" xfId="0" applyFont="1" applyFill="1" applyBorder="1" applyAlignment="1">
      <alignment horizontal="center" wrapText="1"/>
    </xf>
    <xf numFmtId="0" fontId="13" fillId="21" borderId="53" xfId="0" applyFont="1" applyFill="1" applyBorder="1" applyAlignment="1">
      <alignment horizontal="center" shrinkToFit="1"/>
    </xf>
    <xf numFmtId="4" fontId="30" fillId="21" borderId="19" xfId="1" applyNumberFormat="1" applyFont="1" applyFill="1" applyBorder="1" applyAlignment="1">
      <alignment horizontal="right" wrapText="1"/>
    </xf>
    <xf numFmtId="0" fontId="8" fillId="21" borderId="19" xfId="0" applyFont="1" applyFill="1" applyBorder="1" applyAlignment="1">
      <alignment horizontal="center"/>
    </xf>
    <xf numFmtId="43" fontId="8" fillId="21" borderId="19" xfId="0" applyNumberFormat="1" applyFont="1" applyFill="1" applyBorder="1"/>
    <xf numFmtId="43" fontId="8" fillId="21" borderId="35" xfId="0" applyNumberFormat="1" applyFont="1" applyFill="1" applyBorder="1"/>
    <xf numFmtId="0" fontId="8" fillId="21" borderId="0" xfId="0" applyFont="1" applyFill="1"/>
    <xf numFmtId="0" fontId="26" fillId="0" borderId="25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187" fontId="4" fillId="0" borderId="2" xfId="0" applyNumberFormat="1" applyFont="1" applyFill="1" applyBorder="1" applyAlignment="1">
      <alignment shrinkToFit="1"/>
    </xf>
    <xf numFmtId="2" fontId="4" fillId="0" borderId="1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43" fontId="4" fillId="0" borderId="16" xfId="0" applyNumberFormat="1" applyFont="1" applyFill="1" applyBorder="1" applyAlignment="1">
      <alignment shrinkToFit="1"/>
    </xf>
    <xf numFmtId="187" fontId="5" fillId="0" borderId="2" xfId="1" applyFont="1" applyFill="1" applyBorder="1" applyAlignment="1">
      <alignment horizontal="right" wrapText="1"/>
    </xf>
    <xf numFmtId="187" fontId="26" fillId="0" borderId="1" xfId="0" applyNumberFormat="1" applyFont="1" applyFill="1" applyBorder="1"/>
    <xf numFmtId="43" fontId="9" fillId="0" borderId="39" xfId="0" applyNumberFormat="1" applyFont="1" applyFill="1" applyBorder="1"/>
    <xf numFmtId="187" fontId="4" fillId="0" borderId="1" xfId="0" applyNumberFormat="1" applyFont="1" applyFill="1" applyBorder="1" applyAlignment="1">
      <alignment shrinkToFit="1"/>
    </xf>
    <xf numFmtId="2" fontId="4" fillId="0" borderId="1" xfId="0" applyNumberFormat="1" applyFont="1" applyFill="1" applyBorder="1" applyAlignment="1">
      <alignment horizontal="center" shrinkToFit="1"/>
    </xf>
    <xf numFmtId="43" fontId="4" fillId="0" borderId="71" xfId="0" applyNumberFormat="1" applyFont="1" applyFill="1" applyBorder="1" applyAlignment="1">
      <alignment shrinkToFit="1"/>
    </xf>
    <xf numFmtId="43" fontId="4" fillId="0" borderId="1" xfId="0" applyNumberFormat="1" applyFont="1" applyFill="1" applyBorder="1" applyAlignment="1">
      <alignment shrinkToFit="1"/>
    </xf>
    <xf numFmtId="187" fontId="5" fillId="0" borderId="25" xfId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/>
    <xf numFmtId="0" fontId="26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/>
    <xf numFmtId="0" fontId="5" fillId="15" borderId="25" xfId="0" applyFont="1" applyFill="1" applyBorder="1" applyAlignment="1">
      <alignment horizontal="center" wrapText="1"/>
    </xf>
    <xf numFmtId="0" fontId="28" fillId="15" borderId="1" xfId="0" applyFont="1" applyFill="1" applyBorder="1" applyAlignment="1">
      <alignment horizontal="center" wrapText="1"/>
    </xf>
    <xf numFmtId="187" fontId="5" fillId="15" borderId="2" xfId="1" applyFont="1" applyFill="1" applyBorder="1" applyAlignment="1">
      <alignment horizontal="right" shrinkToFit="1"/>
    </xf>
    <xf numFmtId="0" fontId="5" fillId="15" borderId="10" xfId="0" applyFont="1" applyFill="1" applyBorder="1" applyAlignment="1">
      <alignment horizontal="center" shrinkToFit="1"/>
    </xf>
    <xf numFmtId="43" fontId="4" fillId="15" borderId="10" xfId="0" applyNumberFormat="1" applyFont="1" applyFill="1" applyBorder="1" applyAlignment="1">
      <alignment shrinkToFit="1"/>
    </xf>
    <xf numFmtId="0" fontId="8" fillId="15" borderId="16" xfId="0" applyFont="1" applyFill="1" applyBorder="1" applyAlignment="1">
      <alignment horizontal="center" shrinkToFit="1"/>
    </xf>
    <xf numFmtId="0" fontId="8" fillId="15" borderId="0" xfId="0" applyFont="1" applyFill="1" applyBorder="1" applyAlignment="1">
      <alignment horizontal="center" shrinkToFit="1"/>
    </xf>
    <xf numFmtId="43" fontId="9" fillId="15" borderId="89" xfId="0" applyNumberFormat="1" applyFont="1" applyFill="1" applyBorder="1" applyAlignment="1">
      <alignment shrinkToFit="1"/>
    </xf>
    <xf numFmtId="4" fontId="5" fillId="15" borderId="0" xfId="1" applyNumberFormat="1" applyFont="1" applyFill="1" applyBorder="1" applyAlignment="1">
      <alignment horizontal="center" shrinkToFit="1"/>
    </xf>
    <xf numFmtId="0" fontId="6" fillId="8" borderId="87" xfId="0" applyFont="1" applyFill="1" applyBorder="1"/>
    <xf numFmtId="0" fontId="28" fillId="8" borderId="18" xfId="0" applyFont="1" applyFill="1" applyBorder="1" applyAlignment="1">
      <alignment horizontal="center"/>
    </xf>
    <xf numFmtId="187" fontId="6" fillId="8" borderId="12" xfId="1" applyFont="1" applyFill="1" applyBorder="1" applyAlignment="1">
      <alignment shrinkToFit="1"/>
    </xf>
    <xf numFmtId="0" fontId="6" fillId="8" borderId="0" xfId="0" applyFont="1" applyFill="1" applyAlignment="1">
      <alignment horizontal="center" shrinkToFit="1"/>
    </xf>
    <xf numFmtId="43" fontId="6" fillId="8" borderId="0" xfId="0" applyNumberFormat="1" applyFont="1" applyFill="1" applyAlignment="1">
      <alignment shrinkToFit="1"/>
    </xf>
    <xf numFmtId="0" fontId="13" fillId="8" borderId="0" xfId="0" applyFont="1" applyFill="1" applyBorder="1" applyAlignment="1">
      <alignment horizontal="center" shrinkToFit="1"/>
    </xf>
    <xf numFmtId="43" fontId="13" fillId="8" borderId="0" xfId="0" applyNumberFormat="1" applyFont="1" applyFill="1" applyBorder="1" applyAlignment="1">
      <alignment shrinkToFit="1"/>
    </xf>
    <xf numFmtId="0" fontId="6" fillId="8" borderId="0" xfId="0" applyFont="1" applyFill="1" applyBorder="1" applyAlignment="1">
      <alignment shrinkToFit="1"/>
    </xf>
    <xf numFmtId="187" fontId="5" fillId="0" borderId="19" xfId="0" applyNumberFormat="1" applyFont="1" applyFill="1" applyBorder="1" applyAlignment="1">
      <alignment shrinkToFit="1"/>
    </xf>
    <xf numFmtId="4" fontId="6" fillId="16" borderId="19" xfId="0" applyNumberFormat="1" applyFont="1" applyFill="1" applyBorder="1"/>
    <xf numFmtId="0" fontId="6" fillId="16" borderId="0" xfId="0" applyFont="1" applyFill="1"/>
    <xf numFmtId="43" fontId="8" fillId="4" borderId="1" xfId="0" applyNumberFormat="1" applyFont="1" applyFill="1" applyBorder="1"/>
    <xf numFmtId="4" fontId="2" fillId="0" borderId="0" xfId="0" applyNumberFormat="1" applyFont="1" applyFill="1"/>
    <xf numFmtId="4" fontId="2" fillId="0" borderId="94" xfId="1" applyNumberFormat="1" applyFont="1" applyFill="1" applyBorder="1" applyAlignment="1">
      <alignment horizontal="right" wrapText="1"/>
    </xf>
    <xf numFmtId="43" fontId="20" fillId="0" borderId="95" xfId="0" applyNumberFormat="1" applyFont="1" applyFill="1" applyBorder="1"/>
    <xf numFmtId="187" fontId="13" fillId="8" borderId="1" xfId="1" applyFont="1" applyFill="1" applyBorder="1" applyAlignment="1">
      <alignment horizontal="right"/>
    </xf>
    <xf numFmtId="0" fontId="26" fillId="2" borderId="39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9" fillId="0" borderId="39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2" fontId="25" fillId="0" borderId="62" xfId="2" applyNumberFormat="1" applyFont="1" applyFill="1" applyBorder="1" applyAlignment="1">
      <alignment shrinkToFit="1"/>
    </xf>
    <xf numFmtId="2" fontId="8" fillId="0" borderId="71" xfId="2" applyNumberFormat="1" applyFont="1" applyFill="1" applyBorder="1" applyAlignment="1">
      <alignment shrinkToFit="1"/>
    </xf>
    <xf numFmtId="2" fontId="8" fillId="0" borderId="71" xfId="2" applyNumberFormat="1" applyFont="1" applyFill="1" applyBorder="1" applyAlignment="1">
      <alignment vertical="top" shrinkToFit="1"/>
    </xf>
    <xf numFmtId="187" fontId="2" fillId="0" borderId="93" xfId="1" applyFont="1" applyFill="1" applyBorder="1" applyAlignment="1">
      <alignment horizontal="right" wrapText="1"/>
    </xf>
    <xf numFmtId="1" fontId="13" fillId="0" borderId="14" xfId="0" applyNumberFormat="1" applyFont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1" fontId="8" fillId="14" borderId="62" xfId="0" applyNumberFormat="1" applyFont="1" applyFill="1" applyBorder="1" applyAlignment="1">
      <alignment horizontal="center"/>
    </xf>
    <xf numFmtId="1" fontId="8" fillId="10" borderId="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/>
    <xf numFmtId="188" fontId="8" fillId="0" borderId="91" xfId="1" applyNumberFormat="1" applyFont="1" applyFill="1" applyBorder="1" applyAlignment="1">
      <alignment horizontal="center"/>
    </xf>
    <xf numFmtId="188" fontId="8" fillId="0" borderId="0" xfId="1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vertical="top"/>
    </xf>
    <xf numFmtId="2" fontId="8" fillId="0" borderId="0" xfId="0" applyNumberFormat="1" applyFont="1" applyFill="1" applyAlignment="1"/>
    <xf numFmtId="4" fontId="8" fillId="14" borderId="36" xfId="0" applyNumberFormat="1" applyFont="1" applyFill="1" applyBorder="1" applyAlignment="1">
      <alignment horizontal="right"/>
    </xf>
    <xf numFmtId="0" fontId="16" fillId="0" borderId="0" xfId="0" applyFont="1" applyFill="1"/>
    <xf numFmtId="0" fontId="27" fillId="0" borderId="0" xfId="0" applyFont="1" applyFill="1"/>
    <xf numFmtId="0" fontId="17" fillId="0" borderId="0" xfId="0" applyFont="1" applyFill="1" applyBorder="1"/>
    <xf numFmtId="2" fontId="8" fillId="15" borderId="0" xfId="0" applyNumberFormat="1" applyFont="1" applyFill="1"/>
    <xf numFmtId="2" fontId="8" fillId="15" borderId="0" xfId="0" applyNumberFormat="1" applyFont="1" applyFill="1" applyAlignment="1">
      <alignment vertical="top"/>
    </xf>
    <xf numFmtId="2" fontId="8" fillId="15" borderId="0" xfId="0" applyNumberFormat="1" applyFont="1" applyFill="1" applyAlignment="1"/>
    <xf numFmtId="187" fontId="25" fillId="0" borderId="0" xfId="1" applyFont="1" applyFill="1"/>
    <xf numFmtId="187" fontId="8" fillId="0" borderId="0" xfId="0" applyNumberFormat="1" applyFont="1" applyFill="1"/>
    <xf numFmtId="43" fontId="8" fillId="0" borderId="0" xfId="0" applyNumberFormat="1" applyFont="1" applyFill="1" applyAlignment="1">
      <alignment vertical="top"/>
    </xf>
    <xf numFmtId="43" fontId="25" fillId="0" borderId="0" xfId="0" applyNumberFormat="1" applyFont="1" applyFill="1"/>
    <xf numFmtId="188" fontId="25" fillId="0" borderId="62" xfId="3" applyNumberFormat="1" applyFont="1" applyFill="1" applyBorder="1" applyAlignment="1">
      <alignment horizontal="right" vertical="top"/>
    </xf>
    <xf numFmtId="188" fontId="25" fillId="0" borderId="62" xfId="3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29" fillId="0" borderId="0" xfId="0" applyNumberFormat="1" applyFont="1" applyFill="1" applyAlignment="1">
      <alignment horizont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0" borderId="22" xfId="0" applyFont="1" applyFill="1" applyBorder="1" applyAlignment="1">
      <alignment horizontal="center"/>
    </xf>
    <xf numFmtId="0" fontId="17" fillId="20" borderId="3" xfId="0" applyFont="1" applyFill="1" applyBorder="1" applyAlignment="1">
      <alignment horizontal="center"/>
    </xf>
    <xf numFmtId="0" fontId="17" fillId="20" borderId="4" xfId="0" applyFont="1" applyFill="1" applyBorder="1" applyAlignment="1">
      <alignment horizontal="center"/>
    </xf>
    <xf numFmtId="0" fontId="17" fillId="15" borderId="22" xfId="0" applyFont="1" applyFill="1" applyBorder="1" applyAlignment="1">
      <alignment horizontal="center"/>
    </xf>
    <xf numFmtId="0" fontId="17" fillId="15" borderId="3" xfId="0" applyFont="1" applyFill="1" applyBorder="1" applyAlignment="1">
      <alignment horizontal="center"/>
    </xf>
    <xf numFmtId="0" fontId="17" fillId="15" borderId="4" xfId="0" applyFont="1" applyFill="1" applyBorder="1" applyAlignment="1">
      <alignment horizontal="center"/>
    </xf>
    <xf numFmtId="0" fontId="13" fillId="16" borderId="22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 wrapText="1"/>
    </xf>
    <xf numFmtId="0" fontId="8" fillId="15" borderId="4" xfId="0" applyFont="1" applyFill="1" applyBorder="1" applyAlignment="1">
      <alignment horizontal="center" wrapText="1"/>
    </xf>
    <xf numFmtId="0" fontId="8" fillId="21" borderId="22" xfId="0" applyFont="1" applyFill="1" applyBorder="1" applyAlignment="1">
      <alignment horizontal="center" wrapText="1"/>
    </xf>
    <xf numFmtId="0" fontId="8" fillId="21" borderId="3" xfId="0" applyFont="1" applyFill="1" applyBorder="1" applyAlignment="1">
      <alignment horizontal="center" wrapText="1"/>
    </xf>
    <xf numFmtId="0" fontId="8" fillId="21" borderId="4" xfId="0" applyFont="1" applyFill="1" applyBorder="1" applyAlignment="1">
      <alignment horizontal="center" wrapText="1"/>
    </xf>
    <xf numFmtId="0" fontId="17" fillId="21" borderId="22" xfId="0" applyFont="1" applyFill="1" applyBorder="1" applyAlignment="1">
      <alignment horizontal="center"/>
    </xf>
    <xf numFmtId="0" fontId="17" fillId="21" borderId="3" xfId="0" applyFont="1" applyFill="1" applyBorder="1" applyAlignment="1">
      <alignment horizontal="center"/>
    </xf>
    <xf numFmtId="0" fontId="17" fillId="21" borderId="4" xfId="0" applyFont="1" applyFill="1" applyBorder="1" applyAlignment="1">
      <alignment horizontal="center"/>
    </xf>
    <xf numFmtId="0" fontId="8" fillId="15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87" fontId="8" fillId="2" borderId="0" xfId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3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30" fillId="8" borderId="22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horizontal="center" vertical="center"/>
    </xf>
    <xf numFmtId="2" fontId="13" fillId="8" borderId="22" xfId="0" applyNumberFormat="1" applyFont="1" applyFill="1" applyBorder="1" applyAlignment="1">
      <alignment horizontal="center" vertical="center"/>
    </xf>
    <xf numFmtId="2" fontId="13" fillId="8" borderId="3" xfId="0" applyNumberFormat="1" applyFont="1" applyFill="1" applyBorder="1" applyAlignment="1">
      <alignment horizontal="center" vertical="center"/>
    </xf>
    <xf numFmtId="2" fontId="13" fillId="8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shrinkToFit="1"/>
    </xf>
    <xf numFmtId="0" fontId="6" fillId="0" borderId="52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6" fillId="0" borderId="29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6" fillId="0" borderId="52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shrinkToFit="1"/>
    </xf>
    <xf numFmtId="0" fontId="12" fillId="18" borderId="46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12" fillId="12" borderId="46" xfId="0" applyFont="1" applyFill="1" applyBorder="1" applyAlignment="1">
      <alignment horizontal="center" wrapText="1"/>
    </xf>
    <xf numFmtId="0" fontId="12" fillId="12" borderId="3" xfId="0" applyFont="1" applyFill="1" applyBorder="1" applyAlignment="1">
      <alignment horizontal="center" wrapText="1"/>
    </xf>
    <xf numFmtId="0" fontId="12" fillId="12" borderId="65" xfId="0" applyFont="1" applyFill="1" applyBorder="1" applyAlignment="1">
      <alignment horizontal="center" wrapText="1"/>
    </xf>
    <xf numFmtId="0" fontId="12" fillId="12" borderId="83" xfId="0" applyFont="1" applyFill="1" applyBorder="1" applyAlignment="1">
      <alignment horizontal="center" wrapText="1"/>
    </xf>
    <xf numFmtId="0" fontId="12" fillId="12" borderId="4" xfId="0" applyFont="1" applyFill="1" applyBorder="1" applyAlignment="1">
      <alignment horizontal="center" wrapText="1"/>
    </xf>
    <xf numFmtId="0" fontId="12" fillId="4" borderId="61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 wrapText="1"/>
    </xf>
    <xf numFmtId="0" fontId="12" fillId="8" borderId="4" xfId="0" applyFont="1" applyFill="1" applyBorder="1" applyAlignment="1">
      <alignment horizont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65" xfId="0" applyFont="1" applyFill="1" applyBorder="1" applyAlignment="1">
      <alignment horizontal="center" vertical="center" wrapText="1"/>
    </xf>
    <xf numFmtId="0" fontId="6" fillId="12" borderId="83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6" fillId="16" borderId="21" xfId="0" applyFont="1" applyFill="1" applyBorder="1" applyAlignment="1">
      <alignment horizontal="center"/>
    </xf>
    <xf numFmtId="0" fontId="6" fillId="16" borderId="18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">
    <cellStyle name="Comma 2" xfId="3"/>
    <cellStyle name="เครื่องหมายจุลภาค" xfId="1" builtinId="3"/>
    <cellStyle name="ปกติ" xfId="0" builtinId="0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93" zoomScaleSheetLayoutView="93" workbookViewId="0">
      <selection activeCell="B11" sqref="B11"/>
    </sheetView>
  </sheetViews>
  <sheetFormatPr defaultColWidth="8.85546875" defaultRowHeight="21" customHeight="1"/>
  <cols>
    <col min="1" max="1" width="8.85546875" style="2" customWidth="1"/>
    <col min="2" max="2" width="47" style="1" customWidth="1"/>
    <col min="3" max="6" width="18.7109375" style="1" customWidth="1"/>
    <col min="7" max="7" width="17.85546875" style="396" bestFit="1" customWidth="1"/>
    <col min="8" max="8" width="16.140625" style="396" bestFit="1" customWidth="1"/>
    <col min="9" max="9" width="17.85546875" style="396" bestFit="1" customWidth="1"/>
    <col min="10" max="10" width="19" style="396" bestFit="1" customWidth="1"/>
    <col min="11" max="16384" width="8.85546875" style="1"/>
  </cols>
  <sheetData>
    <row r="1" spans="1:10" ht="21" customHeight="1">
      <c r="A1" s="823" t="s">
        <v>296</v>
      </c>
      <c r="B1" s="823"/>
      <c r="C1" s="823"/>
      <c r="D1" s="823"/>
      <c r="E1" s="823"/>
      <c r="F1" s="823"/>
      <c r="G1" s="397"/>
    </row>
    <row r="2" spans="1:10" ht="21" customHeight="1">
      <c r="A2" s="823" t="s">
        <v>459</v>
      </c>
      <c r="B2" s="823"/>
      <c r="C2" s="823"/>
      <c r="D2" s="823"/>
      <c r="E2" s="823"/>
      <c r="F2" s="823"/>
      <c r="G2" s="397"/>
    </row>
    <row r="3" spans="1:10" ht="15" customHeight="1"/>
    <row r="4" spans="1:10" s="438" customFormat="1" ht="21" customHeight="1">
      <c r="A4" s="3" t="s">
        <v>10</v>
      </c>
      <c r="B4" s="3" t="s">
        <v>325</v>
      </c>
      <c r="C4" s="3" t="s">
        <v>11</v>
      </c>
      <c r="D4" s="3" t="s">
        <v>12</v>
      </c>
      <c r="E4" s="3" t="s">
        <v>0</v>
      </c>
      <c r="F4" s="3" t="s">
        <v>1</v>
      </c>
      <c r="G4" s="398"/>
      <c r="H4" s="398"/>
      <c r="I4" s="398"/>
      <c r="J4" s="398"/>
    </row>
    <row r="5" spans="1:10" s="298" customFormat="1" ht="21" customHeight="1">
      <c r="A5" s="439" t="s">
        <v>2</v>
      </c>
      <c r="B5" s="299" t="s">
        <v>13</v>
      </c>
      <c r="C5" s="471">
        <v>1779367370.6299999</v>
      </c>
      <c r="D5" s="471">
        <v>12880</v>
      </c>
      <c r="E5" s="471">
        <v>90845544.129999995</v>
      </c>
      <c r="F5" s="471">
        <v>1870225794.7599998</v>
      </c>
      <c r="G5" s="399"/>
      <c r="H5" s="399"/>
      <c r="I5" s="399"/>
      <c r="J5" s="399"/>
    </row>
    <row r="6" spans="1:10" s="298" customFormat="1" ht="21" customHeight="1">
      <c r="A6" s="439" t="s">
        <v>3</v>
      </c>
      <c r="B6" s="299" t="s">
        <v>14</v>
      </c>
      <c r="C6" s="471">
        <v>122048687.63</v>
      </c>
      <c r="D6" s="471">
        <v>58898298.699999996</v>
      </c>
      <c r="E6" s="471">
        <v>23753603</v>
      </c>
      <c r="F6" s="471">
        <v>204700589.32999998</v>
      </c>
      <c r="G6" s="399"/>
      <c r="H6" s="399"/>
      <c r="I6" s="399"/>
      <c r="J6" s="399"/>
    </row>
    <row r="7" spans="1:10" s="298" customFormat="1" ht="21" customHeight="1">
      <c r="A7" s="439" t="s">
        <v>4</v>
      </c>
      <c r="B7" s="299" t="s">
        <v>15</v>
      </c>
      <c r="C7" s="471">
        <v>50573894.219999984</v>
      </c>
      <c r="D7" s="471">
        <v>61980</v>
      </c>
      <c r="E7" s="471">
        <v>32664709.299999993</v>
      </c>
      <c r="F7" s="471">
        <v>83300583.519999981</v>
      </c>
      <c r="G7" s="399"/>
      <c r="H7" s="399"/>
      <c r="I7" s="399"/>
      <c r="J7" s="399"/>
    </row>
    <row r="8" spans="1:10" s="298" customFormat="1" ht="21" customHeight="1">
      <c r="A8" s="439" t="s">
        <v>5</v>
      </c>
      <c r="B8" s="299" t="s">
        <v>277</v>
      </c>
      <c r="C8" s="471">
        <v>2139499999.6799994</v>
      </c>
      <c r="D8" s="471">
        <v>53240045.039999999</v>
      </c>
      <c r="E8" s="471">
        <v>1054958182.6199998</v>
      </c>
      <c r="F8" s="471">
        <v>3247698227.3399992</v>
      </c>
      <c r="G8" s="399"/>
      <c r="H8" s="399"/>
      <c r="I8" s="399"/>
      <c r="J8" s="399"/>
    </row>
    <row r="9" spans="1:10" s="298" customFormat="1" ht="21" customHeight="1">
      <c r="A9" s="439" t="s">
        <v>6</v>
      </c>
      <c r="B9" s="299" t="s">
        <v>16</v>
      </c>
      <c r="C9" s="471">
        <v>381392670.2299999</v>
      </c>
      <c r="D9" s="471">
        <v>373652928.59999996</v>
      </c>
      <c r="E9" s="471">
        <v>538012107.02999997</v>
      </c>
      <c r="F9" s="471">
        <v>1293057705.8600001</v>
      </c>
      <c r="G9" s="399"/>
      <c r="H9" s="399"/>
      <c r="I9" s="399"/>
      <c r="J9" s="399"/>
    </row>
    <row r="10" spans="1:10" s="298" customFormat="1" ht="21" customHeight="1">
      <c r="A10" s="439" t="s">
        <v>7</v>
      </c>
      <c r="B10" s="299" t="s">
        <v>17</v>
      </c>
      <c r="C10" s="471">
        <v>8999999.9999999981</v>
      </c>
      <c r="D10" s="472"/>
      <c r="E10" s="472"/>
      <c r="F10" s="471">
        <v>8999999.9999999981</v>
      </c>
      <c r="G10" s="399"/>
      <c r="H10" s="399"/>
      <c r="I10" s="399"/>
      <c r="J10" s="399"/>
    </row>
    <row r="11" spans="1:10" s="298" customFormat="1" ht="21" customHeight="1">
      <c r="A11" s="439" t="s">
        <v>8</v>
      </c>
      <c r="B11" s="299" t="s">
        <v>18</v>
      </c>
      <c r="C11" s="471">
        <v>8531316.8299999982</v>
      </c>
      <c r="D11" s="472"/>
      <c r="E11" s="472"/>
      <c r="F11" s="471">
        <v>8531316.8299999982</v>
      </c>
      <c r="G11" s="399"/>
      <c r="H11" s="399"/>
      <c r="I11" s="399"/>
      <c r="J11" s="399"/>
    </row>
    <row r="12" spans="1:10" s="298" customFormat="1" ht="21" customHeight="1">
      <c r="A12" s="439" t="s">
        <v>458</v>
      </c>
      <c r="B12" s="299" t="s">
        <v>413</v>
      </c>
      <c r="C12" s="471">
        <v>36000</v>
      </c>
      <c r="D12" s="472"/>
      <c r="E12" s="472"/>
      <c r="F12" s="471">
        <v>36000</v>
      </c>
      <c r="G12" s="399"/>
      <c r="H12" s="399"/>
      <c r="I12" s="399"/>
      <c r="J12" s="399"/>
    </row>
    <row r="13" spans="1:10" s="298" customFormat="1" ht="21" customHeight="1">
      <c r="A13" s="439" t="s">
        <v>388</v>
      </c>
      <c r="B13" s="299" t="s">
        <v>19</v>
      </c>
      <c r="C13" s="471">
        <v>3046.0199999999995</v>
      </c>
      <c r="D13" s="471">
        <v>24791.37</v>
      </c>
      <c r="E13" s="471">
        <v>23</v>
      </c>
      <c r="F13" s="471">
        <v>27860.39</v>
      </c>
      <c r="G13" s="399"/>
      <c r="H13" s="399"/>
      <c r="I13" s="399"/>
      <c r="J13" s="399"/>
    </row>
    <row r="14" spans="1:10" s="298" customFormat="1" ht="21" customHeight="1">
      <c r="A14" s="439" t="s">
        <v>9</v>
      </c>
      <c r="B14" s="299" t="s">
        <v>297</v>
      </c>
      <c r="C14" s="471">
        <v>9095273.879999999</v>
      </c>
      <c r="D14" s="471">
        <v>41586366.989999987</v>
      </c>
      <c r="E14" s="471">
        <v>2986584</v>
      </c>
      <c r="F14" s="471">
        <v>53668224.869999997</v>
      </c>
      <c r="G14" s="399"/>
      <c r="H14" s="399"/>
      <c r="I14" s="399"/>
      <c r="J14" s="399"/>
    </row>
    <row r="15" spans="1:10" s="4" customFormat="1" ht="21" customHeight="1">
      <c r="A15" s="3"/>
      <c r="B15" s="608" t="s">
        <v>21</v>
      </c>
      <c r="C15" s="609">
        <f>SUM(C5:C14)</f>
        <v>4499548259.1199989</v>
      </c>
      <c r="D15" s="609">
        <f t="shared" ref="D15:F15" si="0">SUM(D5:D14)</f>
        <v>527477290.69999999</v>
      </c>
      <c r="E15" s="609">
        <f t="shared" si="0"/>
        <v>1743220753.0799997</v>
      </c>
      <c r="F15" s="609">
        <f t="shared" si="0"/>
        <v>6770246302.8999996</v>
      </c>
      <c r="G15" s="400"/>
      <c r="H15" s="400"/>
      <c r="I15" s="400"/>
      <c r="J15" s="400"/>
    </row>
    <row r="16" spans="1:10" ht="21" customHeight="1">
      <c r="A16" s="5"/>
      <c r="B16" s="6"/>
      <c r="C16" s="6"/>
      <c r="D16" s="6"/>
      <c r="E16" s="6"/>
      <c r="F16" s="6"/>
    </row>
    <row r="17" spans="3:6" ht="21" customHeight="1">
      <c r="C17" s="396"/>
      <c r="D17" s="396"/>
      <c r="E17" s="396"/>
      <c r="F17" s="396"/>
    </row>
    <row r="18" spans="3:6" ht="21" customHeight="1">
      <c r="C18" s="396"/>
      <c r="D18" s="396"/>
      <c r="E18" s="396"/>
      <c r="F18" s="396"/>
    </row>
    <row r="19" spans="3:6" ht="21" customHeight="1">
      <c r="C19" s="396"/>
      <c r="D19" s="396"/>
      <c r="E19" s="396"/>
      <c r="F19" s="396"/>
    </row>
    <row r="20" spans="3:6" ht="21" customHeight="1">
      <c r="C20" s="396"/>
      <c r="D20" s="396"/>
      <c r="E20" s="396"/>
      <c r="F20" s="396"/>
    </row>
    <row r="21" spans="3:6" ht="21" customHeight="1">
      <c r="C21" s="396"/>
      <c r="D21" s="396"/>
      <c r="E21" s="396"/>
      <c r="F21" s="396"/>
    </row>
    <row r="22" spans="3:6" ht="21" customHeight="1">
      <c r="C22" s="396"/>
      <c r="D22" s="396"/>
      <c r="E22" s="396"/>
      <c r="F22" s="396"/>
    </row>
    <row r="23" spans="3:6" ht="21" customHeight="1">
      <c r="C23" s="396"/>
      <c r="D23" s="396"/>
      <c r="E23" s="396"/>
      <c r="F23" s="396"/>
    </row>
    <row r="24" spans="3:6" ht="21" customHeight="1">
      <c r="C24" s="396"/>
      <c r="D24" s="396"/>
      <c r="E24" s="396"/>
      <c r="F24" s="396"/>
    </row>
    <row r="25" spans="3:6" ht="21" customHeight="1">
      <c r="C25" s="396"/>
      <c r="D25" s="396"/>
      <c r="E25" s="396"/>
      <c r="F25" s="396"/>
    </row>
    <row r="26" spans="3:6" ht="21" customHeight="1">
      <c r="C26" s="396"/>
      <c r="D26" s="396"/>
      <c r="E26" s="396"/>
      <c r="F26" s="396"/>
    </row>
    <row r="27" spans="3:6" ht="21" customHeight="1">
      <c r="C27" s="396"/>
      <c r="D27" s="396"/>
      <c r="E27" s="396"/>
      <c r="F27" s="396"/>
    </row>
    <row r="28" spans="3:6" ht="21" customHeight="1">
      <c r="C28" s="396"/>
      <c r="D28" s="396"/>
      <c r="E28" s="396"/>
      <c r="F28" s="396"/>
    </row>
    <row r="29" spans="3:6" ht="21" customHeight="1">
      <c r="C29" s="396"/>
      <c r="D29" s="396"/>
      <c r="E29" s="396"/>
      <c r="F29" s="396"/>
    </row>
    <row r="30" spans="3:6" ht="21" customHeight="1">
      <c r="D30" s="297"/>
      <c r="F30" s="297"/>
    </row>
    <row r="31" spans="3:6" ht="21" customHeight="1">
      <c r="C31" s="297"/>
      <c r="D31" s="297"/>
      <c r="E31" s="297"/>
      <c r="F31" s="297"/>
    </row>
    <row r="33" spans="3:6" ht="21" customHeight="1">
      <c r="C33" s="297"/>
      <c r="D33" s="297"/>
      <c r="E33" s="297"/>
      <c r="F33" s="297"/>
    </row>
  </sheetData>
  <mergeCells count="2">
    <mergeCell ref="A1:F1"/>
    <mergeCell ref="A2:F2"/>
  </mergeCells>
  <pageMargins left="0.98425196850393704" right="0.86614173228346458" top="0.98425196850393704" bottom="0.98425196850393704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V36"/>
  <sheetViews>
    <sheetView view="pageBreakPreview" zoomScale="90" zoomScaleSheetLayoutView="90" workbookViewId="0">
      <pane xSplit="3" ySplit="5" topLeftCell="O18" activePane="bottomRight" state="frozen"/>
      <selection pane="topRight" activeCell="C1" sqref="C1"/>
      <selection pane="bottomLeft" activeCell="A6" sqref="A6"/>
      <selection pane="bottomRight" activeCell="P28" sqref="P28"/>
    </sheetView>
  </sheetViews>
  <sheetFormatPr defaultColWidth="8.85546875" defaultRowHeight="18.75"/>
  <cols>
    <col min="1" max="1" width="4.42578125" style="103" hidden="1" customWidth="1"/>
    <col min="2" max="2" width="4.85546875" style="539" customWidth="1"/>
    <col min="3" max="3" width="50" style="151" customWidth="1"/>
    <col min="4" max="4" width="18.42578125" style="34" customWidth="1"/>
    <col min="5" max="5" width="16.85546875" style="34" customWidth="1"/>
    <col min="6" max="6" width="18" style="34" customWidth="1"/>
    <col min="7" max="7" width="16.85546875" style="34" customWidth="1"/>
    <col min="8" max="8" width="18.7109375" style="40" customWidth="1"/>
    <col min="9" max="9" width="11.140625" style="75" customWidth="1"/>
    <col min="10" max="10" width="8.85546875" style="34" customWidth="1"/>
    <col min="11" max="11" width="14.140625" style="34" customWidth="1"/>
    <col min="12" max="12" width="16.85546875" style="34" customWidth="1"/>
    <col min="13" max="13" width="15.7109375" style="34" customWidth="1"/>
    <col min="14" max="14" width="18.28515625" style="34" customWidth="1"/>
    <col min="15" max="15" width="17.85546875" style="34" customWidth="1"/>
    <col min="16" max="16" width="19.5703125" style="34" customWidth="1"/>
    <col min="17" max="17" width="9.85546875" style="431" customWidth="1"/>
    <col min="18" max="18" width="8.85546875" style="34" customWidth="1"/>
    <col min="19" max="19" width="15" style="34" customWidth="1"/>
    <col min="20" max="20" width="8.42578125" style="34" customWidth="1"/>
    <col min="21" max="21" width="10.28515625" style="34" customWidth="1"/>
    <col min="22" max="22" width="10.140625" style="34" customWidth="1"/>
    <col min="23" max="23" width="17.7109375" style="34" hidden="1" customWidth="1"/>
    <col min="24" max="24" width="16.28515625" style="34" hidden="1" customWidth="1"/>
    <col min="25" max="25" width="11.5703125" style="34" hidden="1" customWidth="1"/>
    <col min="26" max="26" width="8.5703125" style="34" bestFit="1" customWidth="1"/>
    <col min="27" max="27" width="7.42578125" style="34" bestFit="1" customWidth="1"/>
    <col min="28" max="28" width="8.7109375" style="34" customWidth="1"/>
    <col min="29" max="16384" width="8.85546875" style="34"/>
  </cols>
  <sheetData>
    <row r="1" spans="1:256" ht="30.75">
      <c r="A1" s="882" t="s">
        <v>518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30.75">
      <c r="A2" s="882" t="s">
        <v>497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24" thickBot="1">
      <c r="A3" s="102">
        <v>59</v>
      </c>
      <c r="B3" s="683"/>
      <c r="C3" s="271"/>
      <c r="D3" s="35"/>
      <c r="E3" s="35"/>
      <c r="F3" s="35"/>
      <c r="G3" s="35"/>
      <c r="H3" s="59"/>
      <c r="I3" s="429"/>
      <c r="J3" s="35"/>
      <c r="K3" s="35"/>
      <c r="L3" s="35"/>
      <c r="M3" s="35"/>
      <c r="N3" s="35"/>
      <c r="O3" s="35"/>
      <c r="P3" s="35"/>
      <c r="Q3" s="430"/>
      <c r="R3" s="35"/>
      <c r="S3" s="35"/>
      <c r="T3" s="35"/>
      <c r="U3" s="35"/>
      <c r="V3" s="35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s="7" customFormat="1" ht="19.5" thickBot="1">
      <c r="A4" s="873" t="s">
        <v>10</v>
      </c>
      <c r="B4" s="883" t="s">
        <v>10</v>
      </c>
      <c r="C4" s="875" t="s">
        <v>265</v>
      </c>
      <c r="D4" s="877" t="s">
        <v>432</v>
      </c>
      <c r="E4" s="877"/>
      <c r="F4" s="877"/>
      <c r="G4" s="877"/>
      <c r="H4" s="877"/>
      <c r="I4" s="877"/>
      <c r="J4" s="877"/>
      <c r="K4" s="878"/>
      <c r="L4" s="877" t="s">
        <v>495</v>
      </c>
      <c r="M4" s="877"/>
      <c r="N4" s="877"/>
      <c r="O4" s="877"/>
      <c r="P4" s="877"/>
      <c r="Q4" s="877"/>
      <c r="R4" s="877"/>
      <c r="S4" s="877"/>
      <c r="T4" s="879" t="s">
        <v>257</v>
      </c>
      <c r="U4" s="880"/>
      <c r="V4" s="88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7" customFormat="1" ht="99" customHeight="1" thickBot="1">
      <c r="A5" s="874"/>
      <c r="B5" s="884"/>
      <c r="C5" s="876"/>
      <c r="D5" s="27" t="s">
        <v>11</v>
      </c>
      <c r="E5" s="28" t="s">
        <v>12</v>
      </c>
      <c r="F5" s="28" t="s">
        <v>0</v>
      </c>
      <c r="G5" s="28" t="s">
        <v>235</v>
      </c>
      <c r="H5" s="29" t="s">
        <v>236</v>
      </c>
      <c r="I5" s="264" t="s">
        <v>237</v>
      </c>
      <c r="J5" s="29" t="s">
        <v>238</v>
      </c>
      <c r="K5" s="31" t="s">
        <v>239</v>
      </c>
      <c r="L5" s="204" t="s">
        <v>11</v>
      </c>
      <c r="M5" s="28" t="s">
        <v>12</v>
      </c>
      <c r="N5" s="28" t="s">
        <v>0</v>
      </c>
      <c r="O5" s="28" t="s">
        <v>235</v>
      </c>
      <c r="P5" s="29" t="s">
        <v>236</v>
      </c>
      <c r="Q5" s="30" t="s">
        <v>237</v>
      </c>
      <c r="R5" s="29" t="s">
        <v>238</v>
      </c>
      <c r="S5" s="32" t="s">
        <v>239</v>
      </c>
      <c r="T5" s="64" t="s">
        <v>263</v>
      </c>
      <c r="U5" s="65" t="s">
        <v>266</v>
      </c>
      <c r="V5" s="66" t="s">
        <v>267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75" customFormat="1" ht="19.5">
      <c r="A6" s="276">
        <v>305</v>
      </c>
      <c r="B6" s="693">
        <v>301</v>
      </c>
      <c r="C6" s="688" t="s">
        <v>419</v>
      </c>
      <c r="D6" s="157">
        <f>32180289.454895+313486889.527041</f>
        <v>345667178.98193604</v>
      </c>
      <c r="E6" s="157">
        <f>1407087.62904366+6764439.23682418</f>
        <v>8171526.8658678401</v>
      </c>
      <c r="F6" s="157">
        <f>1045675.40032946+43616437.0496929</f>
        <v>44662112.450022362</v>
      </c>
      <c r="G6" s="157">
        <f>420282.70447093+58856743.8017267</f>
        <v>59277026.506197631</v>
      </c>
      <c r="H6" s="150">
        <v>35053335.188739076</v>
      </c>
      <c r="I6" s="217">
        <v>276</v>
      </c>
      <c r="J6" s="73" t="s">
        <v>244</v>
      </c>
      <c r="K6" s="193">
        <f t="shared" ref="K6:K11" si="0">H6/I6</f>
        <v>127004.83764035898</v>
      </c>
      <c r="L6" s="201">
        <v>26370351.348234944</v>
      </c>
      <c r="M6" s="202">
        <v>471789.38680337078</v>
      </c>
      <c r="N6" s="202">
        <v>468235.23019850202</v>
      </c>
      <c r="O6" s="202">
        <v>561251.19518913829</v>
      </c>
      <c r="P6" s="203">
        <f>SUM(L6:O6)</f>
        <v>27871627.160425954</v>
      </c>
      <c r="Q6" s="217">
        <v>250</v>
      </c>
      <c r="R6" s="73" t="s">
        <v>244</v>
      </c>
      <c r="S6" s="74">
        <f t="shared" ref="S6:S26" si="1">P6/Q6</f>
        <v>111486.50864170381</v>
      </c>
      <c r="T6" s="721">
        <f t="shared" ref="T6:U10" si="2">(((P6-H6)/H6)*100)</f>
        <v>-20.487944983392779</v>
      </c>
      <c r="U6" s="720">
        <f t="shared" si="2"/>
        <v>-9.4202898550724647</v>
      </c>
      <c r="V6" s="723">
        <f>(((S6-K6)/K6)*100)</f>
        <v>-12.218691261665633</v>
      </c>
      <c r="W6" s="23">
        <f>P6-H6</f>
        <v>-7181708.0283131227</v>
      </c>
      <c r="X6" s="288">
        <f>W6/H6*100</f>
        <v>-20.487944983392779</v>
      </c>
      <c r="Y6" s="179">
        <f t="shared" ref="Y6:Y11" si="3">W6/1000000</f>
        <v>-7.1817080283131229</v>
      </c>
      <c r="Z6" s="179"/>
      <c r="AA6" s="179"/>
      <c r="AB6" s="17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75" customFormat="1" ht="37.5">
      <c r="A7" s="276">
        <v>303</v>
      </c>
      <c r="B7" s="693">
        <v>302</v>
      </c>
      <c r="C7" s="688" t="s">
        <v>417</v>
      </c>
      <c r="D7" s="157">
        <v>321053047.72258049</v>
      </c>
      <c r="E7" s="157">
        <v>7684602.7252416927</v>
      </c>
      <c r="F7" s="157">
        <v>43165364.665769853</v>
      </c>
      <c r="G7" s="157">
        <v>56907517.486715637</v>
      </c>
      <c r="H7" s="150">
        <v>428810532.6003077</v>
      </c>
      <c r="I7" s="217">
        <v>76</v>
      </c>
      <c r="J7" s="73" t="s">
        <v>242</v>
      </c>
      <c r="K7" s="193">
        <f t="shared" si="0"/>
        <v>5642243.850004049</v>
      </c>
      <c r="L7" s="201">
        <v>261025314.423336</v>
      </c>
      <c r="M7" s="202">
        <v>8742552.3827712871</v>
      </c>
      <c r="N7" s="202">
        <v>45789987.56074053</v>
      </c>
      <c r="O7" s="202">
        <v>74866095.306393489</v>
      </c>
      <c r="P7" s="203">
        <f t="shared" ref="P7:P28" si="4">SUM(L7:O7)</f>
        <v>390423949.67324132</v>
      </c>
      <c r="Q7" s="217">
        <v>76</v>
      </c>
      <c r="R7" s="73" t="s">
        <v>242</v>
      </c>
      <c r="S7" s="74">
        <f t="shared" si="1"/>
        <v>5137157.2325426489</v>
      </c>
      <c r="T7" s="721">
        <f t="shared" si="2"/>
        <v>-8.951875014424223</v>
      </c>
      <c r="U7" s="720">
        <f t="shared" si="2"/>
        <v>0</v>
      </c>
      <c r="V7" s="723">
        <f>(((S7-K7)/K7)*100)</f>
        <v>-8.9518750144242283</v>
      </c>
      <c r="W7" s="23">
        <f>P7-H7</f>
        <v>-38386582.927066386</v>
      </c>
      <c r="X7" s="288">
        <f>W7/H7*100</f>
        <v>-8.951875014424223</v>
      </c>
      <c r="Y7" s="179">
        <f t="shared" si="3"/>
        <v>-38.386582927066385</v>
      </c>
      <c r="Z7" s="179"/>
      <c r="AA7" s="179"/>
      <c r="AB7" s="17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75" customFormat="1" ht="37.5">
      <c r="A8" s="276">
        <v>304</v>
      </c>
      <c r="B8" s="693">
        <v>303</v>
      </c>
      <c r="C8" s="688" t="s">
        <v>418</v>
      </c>
      <c r="D8" s="157">
        <v>309196231.03224641</v>
      </c>
      <c r="E8" s="157">
        <v>6899241.7140461411</v>
      </c>
      <c r="F8" s="157">
        <v>42406461.463955499</v>
      </c>
      <c r="G8" s="157">
        <v>56787402.638912819</v>
      </c>
      <c r="H8" s="150">
        <v>415289336.84916085</v>
      </c>
      <c r="I8" s="217">
        <v>76</v>
      </c>
      <c r="J8" s="73" t="s">
        <v>242</v>
      </c>
      <c r="K8" s="193">
        <f t="shared" si="0"/>
        <v>5464333.3795942217</v>
      </c>
      <c r="L8" s="201">
        <v>246714818.96064475</v>
      </c>
      <c r="M8" s="202">
        <v>8364006.9313921398</v>
      </c>
      <c r="N8" s="202">
        <v>45441119.635501139</v>
      </c>
      <c r="O8" s="202">
        <v>74743865.264586985</v>
      </c>
      <c r="P8" s="203">
        <f t="shared" si="4"/>
        <v>375263810.79212499</v>
      </c>
      <c r="Q8" s="217">
        <v>76</v>
      </c>
      <c r="R8" s="73" t="s">
        <v>242</v>
      </c>
      <c r="S8" s="74">
        <f t="shared" si="1"/>
        <v>4937681.7209490128</v>
      </c>
      <c r="T8" s="721">
        <f t="shared" si="2"/>
        <v>-9.6379854972230401</v>
      </c>
      <c r="U8" s="720">
        <f t="shared" si="2"/>
        <v>0</v>
      </c>
      <c r="V8" s="723">
        <f>(((S8-K8)/K8)*100)</f>
        <v>-9.6379854972230437</v>
      </c>
      <c r="W8" s="23">
        <f>P8-H8</f>
        <v>-40025526.057035863</v>
      </c>
      <c r="X8" s="288">
        <f>W8/H8*100</f>
        <v>-9.6379854972230401</v>
      </c>
      <c r="Y8" s="179">
        <f t="shared" si="3"/>
        <v>-40.025526057035862</v>
      </c>
      <c r="Z8" s="179"/>
      <c r="AA8" s="179"/>
      <c r="AB8" s="17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75" customFormat="1" ht="37.5">
      <c r="A9" s="276">
        <v>306</v>
      </c>
      <c r="B9" s="693">
        <v>304</v>
      </c>
      <c r="C9" s="688" t="s">
        <v>420</v>
      </c>
      <c r="D9" s="157">
        <v>317528332.8478629</v>
      </c>
      <c r="E9" s="157">
        <v>7390819.5321648382</v>
      </c>
      <c r="F9" s="157">
        <v>42881478.653239302</v>
      </c>
      <c r="G9" s="157">
        <v>56862585.63624125</v>
      </c>
      <c r="H9" s="150">
        <v>424663216.66950828</v>
      </c>
      <c r="I9" s="217">
        <v>76</v>
      </c>
      <c r="J9" s="73" t="s">
        <v>242</v>
      </c>
      <c r="K9" s="193">
        <f t="shared" si="0"/>
        <v>5587673.9035461619</v>
      </c>
      <c r="L9" s="201">
        <v>255322429.9263663</v>
      </c>
      <c r="M9" s="202">
        <v>8600948.3435516804</v>
      </c>
      <c r="N9" s="202">
        <v>45659485.114632465</v>
      </c>
      <c r="O9" s="202">
        <v>74820372.216680691</v>
      </c>
      <c r="P9" s="203">
        <f t="shared" si="4"/>
        <v>384403235.60123116</v>
      </c>
      <c r="Q9" s="217">
        <v>76</v>
      </c>
      <c r="R9" s="73" t="s">
        <v>242</v>
      </c>
      <c r="S9" s="74">
        <f t="shared" si="1"/>
        <v>5057937.3105425155</v>
      </c>
      <c r="T9" s="721">
        <f t="shared" si="2"/>
        <v>-9.4804493273570287</v>
      </c>
      <c r="U9" s="720">
        <f t="shared" si="2"/>
        <v>0</v>
      </c>
      <c r="V9" s="723">
        <f>(((S9-K9)/K9)*100)</f>
        <v>-9.4804493273570305</v>
      </c>
      <c r="W9" s="23">
        <f>P9-H9</f>
        <v>-40259981.068277121</v>
      </c>
      <c r="X9" s="288">
        <f>W9/H9*100</f>
        <v>-9.4804493273570287</v>
      </c>
      <c r="Y9" s="179">
        <f t="shared" si="3"/>
        <v>-40.259981068277121</v>
      </c>
      <c r="Z9" s="179"/>
      <c r="AA9" s="179"/>
      <c r="AB9" s="17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75" customFormat="1" ht="37.5">
      <c r="A10" s="276">
        <v>307</v>
      </c>
      <c r="B10" s="693">
        <v>305</v>
      </c>
      <c r="C10" s="688" t="s">
        <v>421</v>
      </c>
      <c r="D10" s="157">
        <v>315850864.15838003</v>
      </c>
      <c r="E10" s="157">
        <v>7213386.1185243614</v>
      </c>
      <c r="F10" s="157">
        <v>42710022.744681232</v>
      </c>
      <c r="G10" s="157">
        <v>56835448.578033946</v>
      </c>
      <c r="H10" s="150">
        <v>422609721.59961957</v>
      </c>
      <c r="I10" s="217">
        <v>76</v>
      </c>
      <c r="J10" s="73" t="s">
        <v>242</v>
      </c>
      <c r="K10" s="193">
        <f t="shared" si="0"/>
        <v>5560654.2315739421</v>
      </c>
      <c r="L10" s="201">
        <v>254587406.45572126</v>
      </c>
      <c r="M10" s="202">
        <v>8515425.1119437981</v>
      </c>
      <c r="N10" s="202">
        <v>45580666.805596896</v>
      </c>
      <c r="O10" s="202">
        <v>74792757.28130959</v>
      </c>
      <c r="P10" s="203">
        <f t="shared" si="4"/>
        <v>383476255.65457159</v>
      </c>
      <c r="Q10" s="217">
        <v>76</v>
      </c>
      <c r="R10" s="73" t="s">
        <v>242</v>
      </c>
      <c r="S10" s="74">
        <f t="shared" si="1"/>
        <v>5045740.2059812052</v>
      </c>
      <c r="T10" s="721">
        <f t="shared" si="2"/>
        <v>-9.2599540296716167</v>
      </c>
      <c r="U10" s="720">
        <f t="shared" si="2"/>
        <v>0</v>
      </c>
      <c r="V10" s="723">
        <f>(((S10-K10)/K10)*100)</f>
        <v>-9.2599540296716221</v>
      </c>
      <c r="W10" s="23">
        <f>P10-H10</f>
        <v>-39133465.945047975</v>
      </c>
      <c r="X10" s="288">
        <f>W10/H10*100</f>
        <v>-9.2599540296716167</v>
      </c>
      <c r="Y10" s="179">
        <f t="shared" si="3"/>
        <v>-39.133465945047973</v>
      </c>
      <c r="Z10" s="179"/>
      <c r="AA10" s="179"/>
      <c r="AB10" s="17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75" customFormat="1" ht="22.5" customHeight="1">
      <c r="A11" s="276">
        <v>301</v>
      </c>
      <c r="B11" s="693">
        <v>306</v>
      </c>
      <c r="C11" s="688" t="s">
        <v>416</v>
      </c>
      <c r="D11" s="157">
        <v>234095611.22943112</v>
      </c>
      <c r="E11" s="157">
        <v>41155564.156862617</v>
      </c>
      <c r="F11" s="157">
        <v>6824610.3114513382</v>
      </c>
      <c r="G11" s="157">
        <v>412976453.03921843</v>
      </c>
      <c r="H11" s="150">
        <v>695052238.73696351</v>
      </c>
      <c r="I11" s="217">
        <v>115</v>
      </c>
      <c r="J11" s="73" t="s">
        <v>264</v>
      </c>
      <c r="K11" s="193">
        <f t="shared" si="0"/>
        <v>6043932.5107562048</v>
      </c>
      <c r="L11" s="201">
        <v>114367565.9284773</v>
      </c>
      <c r="M11" s="202">
        <v>1706082.4059519349</v>
      </c>
      <c r="N11" s="202">
        <v>1200340.6695151897</v>
      </c>
      <c r="O11" s="202">
        <v>127853795.57440187</v>
      </c>
      <c r="P11" s="203">
        <f t="shared" si="4"/>
        <v>245127784.57834631</v>
      </c>
      <c r="Q11" s="217">
        <v>115</v>
      </c>
      <c r="R11" s="73" t="s">
        <v>264</v>
      </c>
      <c r="S11" s="74">
        <f t="shared" si="1"/>
        <v>2131545.9528551851</v>
      </c>
      <c r="T11" s="721">
        <f t="shared" ref="T11:T27" si="5">(((P11-H11)/H11)*100)</f>
        <v>-64.732466005175652</v>
      </c>
      <c r="U11" s="720">
        <f t="shared" ref="U11:U27" si="6">(((Q11-I11)/I11)*100)</f>
        <v>0</v>
      </c>
      <c r="V11" s="723">
        <f t="shared" ref="V11:V27" si="7">(((S11-K11)/K11)*100)</f>
        <v>-64.732466005175667</v>
      </c>
      <c r="W11" s="23">
        <f t="shared" ref="W11:W27" si="8">P11-H11</f>
        <v>-449924454.1586172</v>
      </c>
      <c r="X11" s="288">
        <f t="shared" ref="X11:X27" si="9">W11/H11*100</f>
        <v>-64.732466005175652</v>
      </c>
      <c r="Y11" s="179">
        <f t="shared" si="3"/>
        <v>-449.92445415861721</v>
      </c>
      <c r="Z11" s="179"/>
      <c r="AA11" s="179"/>
      <c r="AB11" s="17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75" customFormat="1" ht="19.5">
      <c r="A12" s="684"/>
      <c r="B12" s="691">
        <v>307</v>
      </c>
      <c r="C12" s="690" t="s">
        <v>496</v>
      </c>
      <c r="D12" s="157"/>
      <c r="E12" s="157"/>
      <c r="F12" s="157"/>
      <c r="G12" s="157"/>
      <c r="H12" s="150"/>
      <c r="I12" s="685"/>
      <c r="J12" s="652"/>
      <c r="K12" s="354">
        <v>0</v>
      </c>
      <c r="L12" s="686">
        <v>253454932.61737731</v>
      </c>
      <c r="M12" s="296">
        <v>8642529.5754515491</v>
      </c>
      <c r="N12" s="296">
        <v>47780875.499473669</v>
      </c>
      <c r="O12" s="296">
        <v>77512679.237083197</v>
      </c>
      <c r="P12" s="203">
        <f t="shared" si="4"/>
        <v>387391016.92938572</v>
      </c>
      <c r="Q12" s="685">
        <v>10</v>
      </c>
      <c r="R12" s="652" t="s">
        <v>512</v>
      </c>
      <c r="S12" s="354">
        <f t="shared" si="1"/>
        <v>38739101.692938574</v>
      </c>
      <c r="T12" s="721">
        <v>0</v>
      </c>
      <c r="U12" s="720">
        <v>0</v>
      </c>
      <c r="V12" s="720">
        <v>0</v>
      </c>
      <c r="W12" s="23"/>
      <c r="X12" s="288"/>
      <c r="Y12" s="179"/>
      <c r="Z12" s="179"/>
      <c r="AA12" s="179"/>
      <c r="AB12" s="179"/>
    </row>
    <row r="13" spans="1:256" s="75" customFormat="1" ht="37.5">
      <c r="A13" s="276">
        <v>319</v>
      </c>
      <c r="B13" s="693">
        <v>308</v>
      </c>
      <c r="C13" s="688" t="s">
        <v>430</v>
      </c>
      <c r="D13" s="157">
        <v>41717636.724608496</v>
      </c>
      <c r="E13" s="157">
        <v>2577888.8614480505</v>
      </c>
      <c r="F13" s="157">
        <v>2125963.3606546088</v>
      </c>
      <c r="G13" s="157">
        <v>170780.71157622739</v>
      </c>
      <c r="H13" s="150">
        <v>46592269.658287384</v>
      </c>
      <c r="I13" s="217">
        <v>54</v>
      </c>
      <c r="J13" s="73" t="s">
        <v>244</v>
      </c>
      <c r="K13" s="193">
        <f t="shared" ref="K13:K24" si="10">H13/I13</f>
        <v>862819.80848680343</v>
      </c>
      <c r="L13" s="293">
        <v>38266557.346219622</v>
      </c>
      <c r="M13" s="294">
        <v>1084573.3029962545</v>
      </c>
      <c r="N13" s="294">
        <v>715806.95459425729</v>
      </c>
      <c r="O13" s="294">
        <v>155171.63330836454</v>
      </c>
      <c r="P13" s="203">
        <f t="shared" si="4"/>
        <v>40222109.237118497</v>
      </c>
      <c r="Q13" s="217">
        <v>54</v>
      </c>
      <c r="R13" s="73" t="s">
        <v>382</v>
      </c>
      <c r="S13" s="74">
        <f t="shared" si="1"/>
        <v>744853.87476145371</v>
      </c>
      <c r="T13" s="721">
        <f t="shared" ref="T13:T24" si="11">(((P13-H13)/H13)*100)</f>
        <v>-13.672140180953438</v>
      </c>
      <c r="U13" s="720">
        <f t="shared" ref="U13:U24" si="12">(((Q13-I13)/I13)*100)</f>
        <v>0</v>
      </c>
      <c r="V13" s="723">
        <f t="shared" ref="V13:V24" si="13">(((S13-K13)/K13)*100)</f>
        <v>-13.672140180953434</v>
      </c>
      <c r="W13" s="23">
        <f t="shared" ref="W13:W24" si="14">P13-H13</f>
        <v>-6370160.4211688861</v>
      </c>
      <c r="X13" s="288">
        <f t="shared" ref="X13:X24" si="15">W13/H13*100</f>
        <v>-13.672140180953438</v>
      </c>
      <c r="Y13" s="179">
        <f t="shared" ref="Y13:Y24" si="16">W13/1000000</f>
        <v>-6.3701604211688858</v>
      </c>
      <c r="Z13" s="179"/>
      <c r="AA13" s="179"/>
      <c r="AB13" s="17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75" customFormat="1" ht="21" customHeight="1">
      <c r="A14" s="579">
        <v>320</v>
      </c>
      <c r="B14" s="694">
        <v>309</v>
      </c>
      <c r="C14" s="689" t="s">
        <v>431</v>
      </c>
      <c r="D14" s="580">
        <v>31646876.425095674</v>
      </c>
      <c r="E14" s="580">
        <v>1839615.7007914954</v>
      </c>
      <c r="F14" s="580">
        <v>1586569.7525596744</v>
      </c>
      <c r="G14" s="580">
        <v>751502.4333064704</v>
      </c>
      <c r="H14" s="581">
        <v>35824564.311753318</v>
      </c>
      <c r="I14" s="582">
        <v>35000</v>
      </c>
      <c r="J14" s="583" t="s">
        <v>241</v>
      </c>
      <c r="K14" s="578">
        <f t="shared" si="10"/>
        <v>1023.5589803358091</v>
      </c>
      <c r="L14" s="295">
        <v>27591830.153109811</v>
      </c>
      <c r="M14" s="296">
        <v>542286.65149812726</v>
      </c>
      <c r="N14" s="296">
        <v>175958.56229712858</v>
      </c>
      <c r="O14" s="296">
        <v>12117.226654182276</v>
      </c>
      <c r="P14" s="203">
        <f t="shared" si="4"/>
        <v>28322192.59355925</v>
      </c>
      <c r="Q14" s="582">
        <v>50000</v>
      </c>
      <c r="R14" s="583" t="s">
        <v>241</v>
      </c>
      <c r="S14" s="521">
        <f t="shared" si="1"/>
        <v>566.44385187118496</v>
      </c>
      <c r="T14" s="721">
        <f t="shared" si="11"/>
        <v>-20.9419761616827</v>
      </c>
      <c r="U14" s="720">
        <f t="shared" si="12"/>
        <v>42.857142857142854</v>
      </c>
      <c r="V14" s="723">
        <f t="shared" si="13"/>
        <v>-44.659383313177898</v>
      </c>
      <c r="W14" s="23">
        <f t="shared" si="14"/>
        <v>-7502371.7181940675</v>
      </c>
      <c r="X14" s="288">
        <f t="shared" si="15"/>
        <v>-20.9419761616827</v>
      </c>
      <c r="Y14" s="179">
        <f t="shared" si="16"/>
        <v>-7.5023717181940679</v>
      </c>
      <c r="Z14" s="179"/>
      <c r="AA14" s="179"/>
      <c r="AB14" s="179"/>
    </row>
    <row r="15" spans="1:256" s="75" customFormat="1" ht="19.5">
      <c r="A15" s="276">
        <v>308</v>
      </c>
      <c r="B15" s="693">
        <v>310</v>
      </c>
      <c r="C15" s="688" t="s">
        <v>422</v>
      </c>
      <c r="D15" s="157">
        <v>333339538.4733445</v>
      </c>
      <c r="E15" s="157">
        <v>7931427.5245710546</v>
      </c>
      <c r="F15" s="157">
        <v>49913110.992537044</v>
      </c>
      <c r="G15" s="157">
        <v>59035225.568165585</v>
      </c>
      <c r="H15" s="150">
        <v>450219302.55861819</v>
      </c>
      <c r="I15" s="217">
        <v>31</v>
      </c>
      <c r="J15" s="73" t="s">
        <v>241</v>
      </c>
      <c r="K15" s="193">
        <f t="shared" si="10"/>
        <v>14523203.308342522</v>
      </c>
      <c r="L15" s="201">
        <v>269059342.16229844</v>
      </c>
      <c r="M15" s="202">
        <v>9050468.3801201992</v>
      </c>
      <c r="N15" s="202">
        <v>47488744.844056174</v>
      </c>
      <c r="O15" s="202">
        <v>77667138.695034042</v>
      </c>
      <c r="P15" s="203">
        <f t="shared" si="4"/>
        <v>403265694.08150887</v>
      </c>
      <c r="Q15" s="217">
        <v>25</v>
      </c>
      <c r="R15" s="73" t="s">
        <v>241</v>
      </c>
      <c r="S15" s="74">
        <f t="shared" si="1"/>
        <v>16130627.763260355</v>
      </c>
      <c r="T15" s="721">
        <f t="shared" si="11"/>
        <v>-10.429052732805918</v>
      </c>
      <c r="U15" s="720">
        <f t="shared" si="12"/>
        <v>-19.35483870967742</v>
      </c>
      <c r="V15" s="723">
        <f t="shared" si="13"/>
        <v>11.067974611320665</v>
      </c>
      <c r="W15" s="23">
        <f t="shared" si="14"/>
        <v>-46953608.477109313</v>
      </c>
      <c r="X15" s="288">
        <f t="shared" si="15"/>
        <v>-10.429052732805918</v>
      </c>
      <c r="Y15" s="179">
        <f t="shared" si="16"/>
        <v>-46.953608477109313</v>
      </c>
      <c r="Z15" s="179"/>
      <c r="AA15" s="179"/>
      <c r="AB15" s="17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75" customFormat="1" ht="18" customHeight="1">
      <c r="A16" s="276">
        <v>309</v>
      </c>
      <c r="B16" s="693">
        <v>311</v>
      </c>
      <c r="C16" s="688" t="s">
        <v>423</v>
      </c>
      <c r="D16" s="157">
        <v>742372423.37396693</v>
      </c>
      <c r="E16" s="157">
        <v>15910727.062594289</v>
      </c>
      <c r="F16" s="157">
        <v>89503628.453093797</v>
      </c>
      <c r="G16" s="157">
        <v>117915077.41126353</v>
      </c>
      <c r="H16" s="150">
        <v>965701856.30091858</v>
      </c>
      <c r="I16" s="217">
        <v>76</v>
      </c>
      <c r="J16" s="73" t="s">
        <v>242</v>
      </c>
      <c r="K16" s="193">
        <f t="shared" si="10"/>
        <v>12706603.372380508</v>
      </c>
      <c r="L16" s="201">
        <v>557107385.27570915</v>
      </c>
      <c r="M16" s="202">
        <v>17851748.701718636</v>
      </c>
      <c r="N16" s="202">
        <v>99528667.016547844</v>
      </c>
      <c r="O16" s="202">
        <v>155124964.68452001</v>
      </c>
      <c r="P16" s="203">
        <f t="shared" si="4"/>
        <v>829612765.67849565</v>
      </c>
      <c r="Q16" s="217">
        <v>1500</v>
      </c>
      <c r="R16" s="73" t="s">
        <v>242</v>
      </c>
      <c r="S16" s="74">
        <f t="shared" si="1"/>
        <v>553075.17711899709</v>
      </c>
      <c r="T16" s="721">
        <f t="shared" si="11"/>
        <v>-14.092246973999472</v>
      </c>
      <c r="U16" s="720">
        <f t="shared" si="12"/>
        <v>1873.6842105263158</v>
      </c>
      <c r="V16" s="723">
        <f t="shared" si="13"/>
        <v>-95.647340513349306</v>
      </c>
      <c r="W16" s="23">
        <f t="shared" si="14"/>
        <v>-136089090.62242293</v>
      </c>
      <c r="X16" s="288">
        <f t="shared" si="15"/>
        <v>-14.092246973999472</v>
      </c>
      <c r="Y16" s="179">
        <f t="shared" si="16"/>
        <v>-136.08909062242293</v>
      </c>
      <c r="Z16" s="179"/>
      <c r="AA16" s="179"/>
      <c r="AB16" s="17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75" customFormat="1" ht="19.5" customHeight="1">
      <c r="A17" s="276">
        <v>310</v>
      </c>
      <c r="B17" s="693">
        <v>312</v>
      </c>
      <c r="C17" s="688" t="s">
        <v>424</v>
      </c>
      <c r="D17" s="157">
        <v>96002800.526559412</v>
      </c>
      <c r="E17" s="157">
        <v>6272914.1389714861</v>
      </c>
      <c r="F17" s="157">
        <v>5733745.1170671852</v>
      </c>
      <c r="G17" s="157">
        <v>4523891.8130038744</v>
      </c>
      <c r="H17" s="150">
        <v>112533351.59560196</v>
      </c>
      <c r="I17" s="217">
        <v>600</v>
      </c>
      <c r="J17" s="73" t="s">
        <v>245</v>
      </c>
      <c r="K17" s="193">
        <f t="shared" si="10"/>
        <v>187555.58599266995</v>
      </c>
      <c r="L17" s="201">
        <v>116317528.55695499</v>
      </c>
      <c r="M17" s="202">
        <v>5740943.1689887643</v>
      </c>
      <c r="N17" s="202">
        <v>4894699.483782772</v>
      </c>
      <c r="O17" s="202">
        <v>4069461.8699250952</v>
      </c>
      <c r="P17" s="203">
        <f t="shared" si="4"/>
        <v>131022633.07965162</v>
      </c>
      <c r="Q17" s="217">
        <v>437</v>
      </c>
      <c r="R17" s="73" t="s">
        <v>245</v>
      </c>
      <c r="S17" s="74">
        <f t="shared" si="1"/>
        <v>299822.95899233781</v>
      </c>
      <c r="T17" s="721">
        <f t="shared" si="11"/>
        <v>16.43004604580911</v>
      </c>
      <c r="U17" s="720">
        <f t="shared" si="12"/>
        <v>-27.166666666666668</v>
      </c>
      <c r="V17" s="723">
        <f t="shared" si="13"/>
        <v>59.858186790584575</v>
      </c>
      <c r="W17" s="23">
        <f t="shared" si="14"/>
        <v>18489281.484049663</v>
      </c>
      <c r="X17" s="288">
        <f t="shared" si="15"/>
        <v>16.43004604580911</v>
      </c>
      <c r="Y17" s="179">
        <f t="shared" si="16"/>
        <v>18.489281484049663</v>
      </c>
      <c r="Z17" s="179"/>
      <c r="AA17" s="179"/>
      <c r="AB17" s="17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75" customFormat="1" ht="19.5">
      <c r="A18" s="276">
        <v>312</v>
      </c>
      <c r="B18" s="693">
        <v>313</v>
      </c>
      <c r="C18" s="688" t="s">
        <v>405</v>
      </c>
      <c r="D18" s="157">
        <v>46793275.685111046</v>
      </c>
      <c r="E18" s="157">
        <v>2097870.5953537486</v>
      </c>
      <c r="F18" s="157">
        <v>4299272.37814222</v>
      </c>
      <c r="G18" s="157">
        <v>4268165.9712620694</v>
      </c>
      <c r="H18" s="150">
        <v>57458584.629869089</v>
      </c>
      <c r="I18" s="217">
        <v>150</v>
      </c>
      <c r="J18" s="73" t="s">
        <v>244</v>
      </c>
      <c r="K18" s="193">
        <f t="shared" si="10"/>
        <v>383057.23086579394</v>
      </c>
      <c r="L18" s="201">
        <v>62727886.334557578</v>
      </c>
      <c r="M18" s="202">
        <v>1753110.2617932712</v>
      </c>
      <c r="N18" s="202">
        <v>5389060.2568113059</v>
      </c>
      <c r="O18" s="202">
        <v>6188414.9813392777</v>
      </c>
      <c r="P18" s="203">
        <f t="shared" si="4"/>
        <v>76058471.83450143</v>
      </c>
      <c r="Q18" s="217">
        <v>150</v>
      </c>
      <c r="R18" s="73" t="s">
        <v>382</v>
      </c>
      <c r="S18" s="74">
        <f t="shared" si="1"/>
        <v>507056.47889667621</v>
      </c>
      <c r="T18" s="721">
        <f t="shared" si="11"/>
        <v>32.370945654939497</v>
      </c>
      <c r="U18" s="720">
        <f t="shared" si="12"/>
        <v>0</v>
      </c>
      <c r="V18" s="723">
        <f t="shared" si="13"/>
        <v>32.37094565493949</v>
      </c>
      <c r="W18" s="23">
        <f t="shared" si="14"/>
        <v>18599887.204632342</v>
      </c>
      <c r="X18" s="288">
        <f t="shared" si="15"/>
        <v>32.370945654939497</v>
      </c>
      <c r="Y18" s="179">
        <f t="shared" si="16"/>
        <v>18.599887204632342</v>
      </c>
      <c r="Z18" s="179"/>
      <c r="AA18" s="179"/>
      <c r="AB18" s="17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75" customFormat="1" ht="19.5">
      <c r="A19" s="276">
        <v>313</v>
      </c>
      <c r="B19" s="693">
        <v>314</v>
      </c>
      <c r="C19" s="688" t="s">
        <v>254</v>
      </c>
      <c r="D19" s="157">
        <v>1057681865.4176046</v>
      </c>
      <c r="E19" s="157">
        <v>30369312.548741311</v>
      </c>
      <c r="F19" s="157">
        <v>137935143.42528453</v>
      </c>
      <c r="G19" s="157">
        <v>198169545.07005739</v>
      </c>
      <c r="H19" s="150">
        <v>1424155866.4616878</v>
      </c>
      <c r="I19" s="217">
        <v>145</v>
      </c>
      <c r="J19" s="73" t="s">
        <v>264</v>
      </c>
      <c r="K19" s="193">
        <f t="shared" si="10"/>
        <v>9821764.596287502</v>
      </c>
      <c r="L19" s="293">
        <v>684817525.90541673</v>
      </c>
      <c r="M19" s="294">
        <v>19289712.139274504</v>
      </c>
      <c r="N19" s="294">
        <v>100639367.23090571</v>
      </c>
      <c r="O19" s="294">
        <v>183447707.73103139</v>
      </c>
      <c r="P19" s="203">
        <f t="shared" si="4"/>
        <v>988194313.00662827</v>
      </c>
      <c r="Q19" s="217">
        <v>96</v>
      </c>
      <c r="R19" s="73" t="s">
        <v>241</v>
      </c>
      <c r="S19" s="74">
        <f t="shared" si="1"/>
        <v>10293690.760485711</v>
      </c>
      <c r="T19" s="721">
        <f t="shared" si="11"/>
        <v>-30.611926947168016</v>
      </c>
      <c r="U19" s="720">
        <f t="shared" si="12"/>
        <v>-33.793103448275865</v>
      </c>
      <c r="V19" s="723">
        <f t="shared" si="13"/>
        <v>4.8049020068816404</v>
      </c>
      <c r="W19" s="23">
        <f t="shared" si="14"/>
        <v>-435961553.45505953</v>
      </c>
      <c r="X19" s="288">
        <f t="shared" si="15"/>
        <v>-30.611926947168016</v>
      </c>
      <c r="Y19" s="179">
        <f t="shared" si="16"/>
        <v>-435.96155345505952</v>
      </c>
      <c r="Z19" s="179"/>
      <c r="AA19" s="179"/>
      <c r="AB19" s="17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75" customFormat="1" ht="19.5">
      <c r="A20" s="276">
        <v>314</v>
      </c>
      <c r="B20" s="693">
        <v>315</v>
      </c>
      <c r="C20" s="688" t="s">
        <v>425</v>
      </c>
      <c r="D20" s="157">
        <v>15663643.322581451</v>
      </c>
      <c r="E20" s="157">
        <v>998895.4732218947</v>
      </c>
      <c r="F20" s="157">
        <v>883150.95338070637</v>
      </c>
      <c r="G20" s="157">
        <v>566989.54202196433</v>
      </c>
      <c r="H20" s="150">
        <v>18112679.291206017</v>
      </c>
      <c r="I20" s="217">
        <v>89</v>
      </c>
      <c r="J20" s="73" t="s">
        <v>264</v>
      </c>
      <c r="K20" s="193">
        <f t="shared" si="10"/>
        <v>203513.25046298894</v>
      </c>
      <c r="L20" s="293">
        <v>16136389.836879937</v>
      </c>
      <c r="M20" s="294">
        <v>1120725.7464294629</v>
      </c>
      <c r="N20" s="294">
        <v>545978.89541406569</v>
      </c>
      <c r="O20" s="294">
        <v>665702.35841864371</v>
      </c>
      <c r="P20" s="203">
        <f t="shared" si="4"/>
        <v>18468796.83714211</v>
      </c>
      <c r="Q20" s="217">
        <v>89</v>
      </c>
      <c r="R20" s="73" t="s">
        <v>264</v>
      </c>
      <c r="S20" s="74">
        <f t="shared" si="1"/>
        <v>207514.57120384392</v>
      </c>
      <c r="T20" s="721">
        <f t="shared" si="11"/>
        <v>1.9661229584570257</v>
      </c>
      <c r="U20" s="720">
        <f t="shared" si="12"/>
        <v>0</v>
      </c>
      <c r="V20" s="723">
        <f t="shared" si="13"/>
        <v>1.9661229584570277</v>
      </c>
      <c r="W20" s="23">
        <f t="shared" si="14"/>
        <v>356117.54593609273</v>
      </c>
      <c r="X20" s="288">
        <f t="shared" si="15"/>
        <v>1.9661229584570257</v>
      </c>
      <c r="Y20" s="179">
        <f t="shared" si="16"/>
        <v>0.35611754593609274</v>
      </c>
      <c r="Z20" s="179"/>
      <c r="AA20" s="179"/>
      <c r="AB20" s="17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75" customFormat="1" ht="19.5">
      <c r="A21" s="276">
        <v>315</v>
      </c>
      <c r="B21" s="693">
        <v>316</v>
      </c>
      <c r="C21" s="688" t="s">
        <v>426</v>
      </c>
      <c r="D21" s="157">
        <v>3894184.6060994477</v>
      </c>
      <c r="E21" s="157">
        <v>156343.06989373977</v>
      </c>
      <c r="F21" s="157">
        <v>116186.15559216196</v>
      </c>
      <c r="G21" s="157">
        <v>46698.078274547814</v>
      </c>
      <c r="H21" s="150">
        <v>4213411.9098598976</v>
      </c>
      <c r="I21" s="217">
        <v>270</v>
      </c>
      <c r="J21" s="73" t="s">
        <v>410</v>
      </c>
      <c r="K21" s="193">
        <f t="shared" si="10"/>
        <v>15605.229295777399</v>
      </c>
      <c r="L21" s="293">
        <v>2930039.0386927719</v>
      </c>
      <c r="M21" s="294">
        <v>52421.042978152305</v>
      </c>
      <c r="N21" s="294">
        <v>52026.136688722443</v>
      </c>
      <c r="O21" s="294">
        <v>62361.24390990426</v>
      </c>
      <c r="P21" s="203">
        <f t="shared" si="4"/>
        <v>3096847.4622695507</v>
      </c>
      <c r="Q21" s="650">
        <v>270</v>
      </c>
      <c r="R21" s="652" t="s">
        <v>382</v>
      </c>
      <c r="S21" s="74">
        <f t="shared" si="1"/>
        <v>11469.805415813151</v>
      </c>
      <c r="T21" s="721">
        <f t="shared" si="11"/>
        <v>-26.500244255194939</v>
      </c>
      <c r="U21" s="720">
        <f t="shared" si="12"/>
        <v>0</v>
      </c>
      <c r="V21" s="723">
        <f t="shared" si="13"/>
        <v>-26.500244255194939</v>
      </c>
      <c r="W21" s="23">
        <f t="shared" si="14"/>
        <v>-1116564.4475903469</v>
      </c>
      <c r="X21" s="288">
        <f t="shared" si="15"/>
        <v>-26.500244255194939</v>
      </c>
      <c r="Y21" s="179">
        <f t="shared" si="16"/>
        <v>-1.1165644475903469</v>
      </c>
      <c r="Z21" s="179"/>
      <c r="AA21" s="179"/>
      <c r="AB21" s="17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75" customFormat="1" ht="21" customHeight="1">
      <c r="A22" s="276">
        <v>316</v>
      </c>
      <c r="B22" s="693">
        <v>317</v>
      </c>
      <c r="C22" s="688" t="s">
        <v>427</v>
      </c>
      <c r="D22" s="157">
        <v>24401132.557304252</v>
      </c>
      <c r="E22" s="157">
        <v>1278586.2157240254</v>
      </c>
      <c r="F22" s="157">
        <v>1266671.8803273044</v>
      </c>
      <c r="G22" s="157">
        <v>119765.3657881137</v>
      </c>
      <c r="H22" s="150">
        <v>27066156.019143693</v>
      </c>
      <c r="I22" s="217">
        <v>2200</v>
      </c>
      <c r="J22" s="73" t="s">
        <v>241</v>
      </c>
      <c r="K22" s="193">
        <f t="shared" si="10"/>
        <v>12302.798190519861</v>
      </c>
      <c r="L22" s="293">
        <v>17198609.551171586</v>
      </c>
      <c r="M22" s="294">
        <v>506134.20806491887</v>
      </c>
      <c r="N22" s="294">
        <v>406265.58147732005</v>
      </c>
      <c r="O22" s="294">
        <v>102111.33154390339</v>
      </c>
      <c r="P22" s="203">
        <f t="shared" si="4"/>
        <v>18213120.672257729</v>
      </c>
      <c r="Q22" s="217">
        <v>2300</v>
      </c>
      <c r="R22" s="73" t="s">
        <v>241</v>
      </c>
      <c r="S22" s="74">
        <f t="shared" si="1"/>
        <v>7918.748118372926</v>
      </c>
      <c r="T22" s="721">
        <f t="shared" si="11"/>
        <v>-32.708875765824587</v>
      </c>
      <c r="U22" s="720">
        <f t="shared" si="12"/>
        <v>4.5454545454545459</v>
      </c>
      <c r="V22" s="723">
        <f t="shared" si="13"/>
        <v>-35.634576819484387</v>
      </c>
      <c r="W22" s="23">
        <f t="shared" si="14"/>
        <v>-8853035.3468859643</v>
      </c>
      <c r="X22" s="288">
        <f t="shared" si="15"/>
        <v>-32.708875765824587</v>
      </c>
      <c r="Y22" s="179">
        <f t="shared" si="16"/>
        <v>-8.8530353468859637</v>
      </c>
      <c r="Z22" s="179"/>
      <c r="AA22" s="179"/>
      <c r="AB22" s="17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75" customFormat="1" ht="23.25" customHeight="1">
      <c r="A23" s="276">
        <v>317</v>
      </c>
      <c r="B23" s="693">
        <v>318</v>
      </c>
      <c r="C23" s="688" t="s">
        <v>428</v>
      </c>
      <c r="D23" s="157">
        <v>39298678.527304254</v>
      </c>
      <c r="E23" s="157">
        <v>1336080.3057240252</v>
      </c>
      <c r="F23" s="157">
        <v>1327798.1503273044</v>
      </c>
      <c r="G23" s="157">
        <v>94750.645788113674</v>
      </c>
      <c r="H23" s="150">
        <v>42057307.629143693</v>
      </c>
      <c r="I23" s="217">
        <v>26000</v>
      </c>
      <c r="J23" s="73" t="s">
        <v>261</v>
      </c>
      <c r="K23" s="193">
        <f t="shared" si="10"/>
        <v>1617.5887549670651</v>
      </c>
      <c r="L23" s="293">
        <v>24402152.489952233</v>
      </c>
      <c r="M23" s="294">
        <v>596515.31664794008</v>
      </c>
      <c r="N23" s="294">
        <v>686599.98852684151</v>
      </c>
      <c r="O23" s="294">
        <v>69821.579319600496</v>
      </c>
      <c r="P23" s="203">
        <f t="shared" si="4"/>
        <v>25755089.374446612</v>
      </c>
      <c r="Q23" s="217">
        <v>1600</v>
      </c>
      <c r="R23" s="73" t="s">
        <v>245</v>
      </c>
      <c r="S23" s="74">
        <f t="shared" si="1"/>
        <v>16096.930859029133</v>
      </c>
      <c r="T23" s="721">
        <f t="shared" si="11"/>
        <v>-38.761915999112666</v>
      </c>
      <c r="U23" s="720">
        <f t="shared" si="12"/>
        <v>-93.84615384615384</v>
      </c>
      <c r="V23" s="723">
        <f t="shared" si="13"/>
        <v>895.11886501441916</v>
      </c>
      <c r="W23" s="23">
        <f t="shared" si="14"/>
        <v>-16302218.254697081</v>
      </c>
      <c r="X23" s="288">
        <f t="shared" si="15"/>
        <v>-38.761915999112666</v>
      </c>
      <c r="Y23" s="179">
        <f t="shared" si="16"/>
        <v>-16.302218254697081</v>
      </c>
      <c r="Z23" s="179"/>
      <c r="AA23" s="179"/>
      <c r="AB23" s="17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75" customFormat="1" ht="37.5">
      <c r="A24" s="276">
        <v>318</v>
      </c>
      <c r="B24" s="693">
        <v>319</v>
      </c>
      <c r="C24" s="688" t="s">
        <v>429</v>
      </c>
      <c r="D24" s="157">
        <v>11373915.522065157</v>
      </c>
      <c r="E24" s="157">
        <v>799116.37857751572</v>
      </c>
      <c r="F24" s="157">
        <v>774395.26270456496</v>
      </c>
      <c r="G24" s="157">
        <v>17791.653617571057</v>
      </c>
      <c r="H24" s="150">
        <v>12965218.816964807</v>
      </c>
      <c r="I24" s="217">
        <v>4400</v>
      </c>
      <c r="J24" s="73" t="s">
        <v>241</v>
      </c>
      <c r="K24" s="193">
        <f t="shared" si="10"/>
        <v>2946.6406402192742</v>
      </c>
      <c r="L24" s="293">
        <v>10245488.875122562</v>
      </c>
      <c r="M24" s="294">
        <v>361524.43433208484</v>
      </c>
      <c r="N24" s="294">
        <v>331250.20819808572</v>
      </c>
      <c r="O24" s="294">
        <v>27993.601102788183</v>
      </c>
      <c r="P24" s="203">
        <f t="shared" si="4"/>
        <v>10966257.118755519</v>
      </c>
      <c r="Q24" s="217">
        <v>6300</v>
      </c>
      <c r="R24" s="73" t="s">
        <v>513</v>
      </c>
      <c r="S24" s="74">
        <f t="shared" si="1"/>
        <v>1740.6757331357967</v>
      </c>
      <c r="T24" s="721">
        <f t="shared" si="11"/>
        <v>-15.417878606056956</v>
      </c>
      <c r="U24" s="720">
        <f t="shared" si="12"/>
        <v>43.18181818181818</v>
      </c>
      <c r="V24" s="723">
        <f t="shared" si="13"/>
        <v>-40.926772359785815</v>
      </c>
      <c r="W24" s="23">
        <f t="shared" si="14"/>
        <v>-1998961.6982092876</v>
      </c>
      <c r="X24" s="288">
        <f t="shared" si="15"/>
        <v>-15.417878606056956</v>
      </c>
      <c r="Y24" s="179">
        <f t="shared" si="16"/>
        <v>-1.9989616982092877</v>
      </c>
      <c r="Z24" s="179"/>
      <c r="AA24" s="179"/>
      <c r="AB24" s="17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75" customFormat="1" ht="19.5">
      <c r="A25" s="684"/>
      <c r="B25" s="691">
        <v>320</v>
      </c>
      <c r="C25" s="690" t="s">
        <v>490</v>
      </c>
      <c r="D25" s="157"/>
      <c r="E25" s="157"/>
      <c r="F25" s="157"/>
      <c r="G25" s="157"/>
      <c r="H25" s="150"/>
      <c r="I25" s="685"/>
      <c r="J25" s="652"/>
      <c r="K25" s="354">
        <v>0</v>
      </c>
      <c r="L25" s="686">
        <v>257130900.48166239</v>
      </c>
      <c r="M25" s="296">
        <v>8487977.8797745835</v>
      </c>
      <c r="N25" s="296">
        <v>46970352.949218981</v>
      </c>
      <c r="O25" s="296">
        <v>77485513.906986758</v>
      </c>
      <c r="P25" s="203">
        <f t="shared" si="4"/>
        <v>390074745.21764272</v>
      </c>
      <c r="Q25" s="685">
        <v>145</v>
      </c>
      <c r="R25" s="652" t="s">
        <v>264</v>
      </c>
      <c r="S25" s="354">
        <f t="shared" si="1"/>
        <v>2690170.6566733979</v>
      </c>
      <c r="T25" s="721">
        <v>100</v>
      </c>
      <c r="U25" s="720">
        <v>100</v>
      </c>
      <c r="V25" s="720">
        <v>100</v>
      </c>
      <c r="W25" s="23"/>
      <c r="X25" s="288"/>
      <c r="Y25" s="179"/>
      <c r="Z25" s="179"/>
      <c r="AA25" s="179"/>
      <c r="AB25" s="179"/>
    </row>
    <row r="26" spans="1:256" s="75" customFormat="1" ht="20.25" customHeight="1">
      <c r="A26" s="684"/>
      <c r="B26" s="691">
        <v>321</v>
      </c>
      <c r="C26" s="690" t="s">
        <v>491</v>
      </c>
      <c r="D26" s="157"/>
      <c r="E26" s="157"/>
      <c r="F26" s="157"/>
      <c r="G26" s="157"/>
      <c r="H26" s="150"/>
      <c r="I26" s="685"/>
      <c r="J26" s="652"/>
      <c r="K26" s="354">
        <v>0</v>
      </c>
      <c r="L26" s="687">
        <v>252084502.58166239</v>
      </c>
      <c r="M26" s="202">
        <v>8487977.8797745835</v>
      </c>
      <c r="N26" s="202">
        <v>46970352.949218981</v>
      </c>
      <c r="O26" s="202">
        <v>77485513.906986758</v>
      </c>
      <c r="P26" s="203">
        <f t="shared" si="4"/>
        <v>385028347.31764269</v>
      </c>
      <c r="Q26" s="685">
        <v>47916</v>
      </c>
      <c r="R26" s="652" t="s">
        <v>457</v>
      </c>
      <c r="S26" s="354">
        <f t="shared" si="1"/>
        <v>8035.4860029560623</v>
      </c>
      <c r="T26" s="721">
        <v>100</v>
      </c>
      <c r="U26" s="720">
        <v>100</v>
      </c>
      <c r="V26" s="720">
        <v>100</v>
      </c>
      <c r="W26" s="23"/>
      <c r="X26" s="288"/>
      <c r="Y26" s="179"/>
      <c r="Z26" s="179"/>
      <c r="AA26" s="179"/>
      <c r="AB26" s="17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75" customFormat="1" ht="37.5">
      <c r="A27" s="276">
        <v>302</v>
      </c>
      <c r="B27" s="693">
        <v>322</v>
      </c>
      <c r="C27" s="688" t="s">
        <v>492</v>
      </c>
      <c r="D27" s="157">
        <v>3903658.3759182608</v>
      </c>
      <c r="E27" s="157">
        <v>30660.261679858257</v>
      </c>
      <c r="F27" s="157">
        <v>26442.829209327909</v>
      </c>
      <c r="G27" s="157">
        <v>12525.040555107838</v>
      </c>
      <c r="H27" s="150">
        <v>3973286.5073625548</v>
      </c>
      <c r="I27" s="217">
        <v>77</v>
      </c>
      <c r="J27" s="73" t="s">
        <v>264</v>
      </c>
      <c r="K27" s="193">
        <f t="shared" ref="K27" si="17">H27/I27</f>
        <v>51601.123472240972</v>
      </c>
      <c r="L27" s="201">
        <v>3247408.410292896</v>
      </c>
      <c r="M27" s="202">
        <v>126533.55201622972</v>
      </c>
      <c r="N27" s="202">
        <v>41056.99786933</v>
      </c>
      <c r="O27" s="202">
        <v>3585.5528859758638</v>
      </c>
      <c r="P27" s="203">
        <f t="shared" si="4"/>
        <v>3418584.5130644315</v>
      </c>
      <c r="Q27" s="217">
        <v>77</v>
      </c>
      <c r="R27" s="73" t="s">
        <v>264</v>
      </c>
      <c r="S27" s="74">
        <f t="shared" ref="S27:S30" si="18">P27/Q27</f>
        <v>44397.20146836924</v>
      </c>
      <c r="T27" s="721">
        <f t="shared" si="5"/>
        <v>-13.960785190553281</v>
      </c>
      <c r="U27" s="720">
        <f t="shared" si="6"/>
        <v>0</v>
      </c>
      <c r="V27" s="723">
        <f t="shared" si="7"/>
        <v>-13.960785190553285</v>
      </c>
      <c r="W27" s="23">
        <f t="shared" si="8"/>
        <v>-554701.99429812329</v>
      </c>
      <c r="X27" s="288">
        <f t="shared" si="9"/>
        <v>-13.960785190553281</v>
      </c>
      <c r="Y27" s="179">
        <f t="shared" ref="Y27" si="19">W27/1000000</f>
        <v>-0.55470199429812328</v>
      </c>
      <c r="Z27" s="179"/>
      <c r="AA27" s="179"/>
      <c r="AB27" s="17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75" customFormat="1" ht="19.5">
      <c r="A28" s="684"/>
      <c r="B28" s="691">
        <v>323</v>
      </c>
      <c r="C28" s="690" t="s">
        <v>493</v>
      </c>
      <c r="D28" s="157"/>
      <c r="E28" s="157"/>
      <c r="F28" s="157"/>
      <c r="G28" s="157"/>
      <c r="H28" s="150"/>
      <c r="I28" s="685"/>
      <c r="J28" s="652"/>
      <c r="K28" s="354">
        <v>0</v>
      </c>
      <c r="L28" s="686">
        <v>367049222.23013967</v>
      </c>
      <c r="M28" s="296">
        <v>10194060.285726517</v>
      </c>
      <c r="N28" s="296">
        <v>48170693.618734173</v>
      </c>
      <c r="O28" s="296">
        <v>205339309.48138863</v>
      </c>
      <c r="P28" s="203">
        <f t="shared" si="4"/>
        <v>630753285.61598897</v>
      </c>
      <c r="Q28" s="685">
        <v>1</v>
      </c>
      <c r="R28" s="652" t="s">
        <v>251</v>
      </c>
      <c r="S28" s="354">
        <f t="shared" si="18"/>
        <v>630753285.61598897</v>
      </c>
      <c r="T28" s="721">
        <v>100</v>
      </c>
      <c r="U28" s="720">
        <v>100</v>
      </c>
      <c r="V28" s="720">
        <v>100</v>
      </c>
      <c r="W28" s="23"/>
      <c r="X28" s="288"/>
      <c r="Y28" s="179"/>
      <c r="Z28" s="179"/>
      <c r="AA28" s="179"/>
      <c r="AB28" s="179"/>
    </row>
    <row r="29" spans="1:256" ht="19.5" customHeight="1">
      <c r="A29" s="584"/>
      <c r="B29" s="695"/>
      <c r="C29" s="585" t="s">
        <v>322</v>
      </c>
      <c r="D29" s="586">
        <v>4291480895.5099998</v>
      </c>
      <c r="E29" s="586">
        <v>150114579.25000003</v>
      </c>
      <c r="F29" s="586">
        <v>518142128.99999994</v>
      </c>
      <c r="G29" s="586">
        <v>1085339143.1900005</v>
      </c>
      <c r="H29" s="586">
        <v>6045076746.9500008</v>
      </c>
      <c r="I29" s="587"/>
      <c r="J29" s="85"/>
      <c r="K29" s="354"/>
      <c r="L29" s="692">
        <f>SUM(L6:L28)</f>
        <v>4118155588.8900008</v>
      </c>
      <c r="M29" s="692">
        <f t="shared" ref="M29:P29" si="20">SUM(M6:M28)</f>
        <v>130290047.08999997</v>
      </c>
      <c r="N29" s="692">
        <f t="shared" si="20"/>
        <v>634927592.19000006</v>
      </c>
      <c r="O29" s="692">
        <f t="shared" si="20"/>
        <v>1293057705.8600006</v>
      </c>
      <c r="P29" s="692">
        <f t="shared" si="20"/>
        <v>6176430934.0300007</v>
      </c>
      <c r="Q29" s="588"/>
      <c r="R29" s="85"/>
      <c r="S29" s="354"/>
      <c r="W29" s="179"/>
      <c r="X29" s="179"/>
      <c r="Y29" s="179"/>
      <c r="Z29" s="179"/>
      <c r="AA29" s="179"/>
      <c r="AB29" s="179"/>
    </row>
    <row r="30" spans="1:256" s="159" customFormat="1" ht="19.5" customHeight="1">
      <c r="A30" s="274">
        <v>888</v>
      </c>
      <c r="B30" s="725">
        <v>888</v>
      </c>
      <c r="C30" s="726" t="s">
        <v>379</v>
      </c>
      <c r="D30" s="727">
        <v>0</v>
      </c>
      <c r="E30" s="727">
        <v>207323913.97000003</v>
      </c>
      <c r="F30" s="727">
        <v>7970530696.6699991</v>
      </c>
      <c r="G30" s="727">
        <v>0</v>
      </c>
      <c r="H30" s="728">
        <v>8177854610.6399994</v>
      </c>
      <c r="I30" s="729">
        <v>77</v>
      </c>
      <c r="J30" s="729" t="s">
        <v>242</v>
      </c>
      <c r="K30" s="730">
        <v>6002277.3794805203</v>
      </c>
      <c r="L30" s="731">
        <v>0</v>
      </c>
      <c r="M30" s="732">
        <v>23534315.009999998</v>
      </c>
      <c r="N30" s="732">
        <v>570281053.86000001</v>
      </c>
      <c r="O30" s="732">
        <v>0</v>
      </c>
      <c r="P30" s="733">
        <f>SUM(L30:O30)</f>
        <v>593815368.87</v>
      </c>
      <c r="Q30" s="734">
        <v>77</v>
      </c>
      <c r="R30" s="734" t="s">
        <v>242</v>
      </c>
      <c r="S30" s="782">
        <f t="shared" si="18"/>
        <v>7711887.9074025974</v>
      </c>
      <c r="T30" s="735"/>
      <c r="U30" s="735"/>
      <c r="V30" s="735"/>
      <c r="W30" s="179"/>
      <c r="X30" s="179"/>
      <c r="Y30" s="179"/>
      <c r="Z30" s="179"/>
      <c r="AA30" s="179"/>
      <c r="AB30" s="179"/>
    </row>
    <row r="31" spans="1:256" ht="21.75" customHeight="1" thickBot="1">
      <c r="A31" s="275"/>
      <c r="B31" s="736"/>
      <c r="C31" s="737" t="s">
        <v>323</v>
      </c>
      <c r="D31" s="738">
        <v>4291480895.5099998</v>
      </c>
      <c r="E31" s="738">
        <v>357438493.22000003</v>
      </c>
      <c r="F31" s="738">
        <v>8488672825.6699991</v>
      </c>
      <c r="G31" s="738">
        <v>1085339143.1900005</v>
      </c>
      <c r="H31" s="738">
        <v>14222931357.59</v>
      </c>
      <c r="I31" s="739"/>
      <c r="J31" s="739"/>
      <c r="K31" s="740"/>
      <c r="L31" s="738">
        <f>SUM(L29:L30)</f>
        <v>4118155588.8900008</v>
      </c>
      <c r="M31" s="738">
        <f t="shared" ref="M31:P31" si="21">SUM(M29:M30)</f>
        <v>153824362.09999996</v>
      </c>
      <c r="N31" s="738">
        <f t="shared" si="21"/>
        <v>1205208646.0500002</v>
      </c>
      <c r="O31" s="738">
        <f t="shared" si="21"/>
        <v>1293057705.8600006</v>
      </c>
      <c r="P31" s="738">
        <f t="shared" si="21"/>
        <v>6770246302.9000006</v>
      </c>
      <c r="Q31" s="739"/>
      <c r="R31" s="739"/>
      <c r="S31" s="741"/>
      <c r="T31" s="742"/>
      <c r="U31" s="742"/>
      <c r="V31" s="742"/>
      <c r="W31" s="179"/>
      <c r="X31" s="179"/>
      <c r="Y31" s="179"/>
      <c r="Z31" s="179"/>
      <c r="AA31" s="179"/>
      <c r="AB31" s="179"/>
    </row>
    <row r="33" spans="1:17" ht="21">
      <c r="A33" s="34"/>
      <c r="B33" s="75"/>
      <c r="L33" s="170"/>
      <c r="M33" s="170"/>
      <c r="N33" s="170"/>
      <c r="O33" s="170"/>
      <c r="P33" s="171"/>
      <c r="Q33" s="75"/>
    </row>
    <row r="34" spans="1:17">
      <c r="A34" s="34"/>
      <c r="B34" s="75"/>
      <c r="L34" s="170"/>
      <c r="M34" s="170"/>
      <c r="N34" s="170"/>
      <c r="O34" s="170"/>
      <c r="P34" s="170"/>
      <c r="Q34" s="75"/>
    </row>
    <row r="35" spans="1:17" ht="26.25">
      <c r="A35" s="34"/>
      <c r="B35" s="75"/>
      <c r="C35" s="340"/>
      <c r="Q35" s="75"/>
    </row>
    <row r="36" spans="1:17">
      <c r="A36" s="34"/>
      <c r="B36" s="75"/>
      <c r="Q36" s="75"/>
    </row>
  </sheetData>
  <mergeCells count="8">
    <mergeCell ref="D4:K4"/>
    <mergeCell ref="L4:S4"/>
    <mergeCell ref="T4:V4"/>
    <mergeCell ref="A1:V1"/>
    <mergeCell ref="A2:V2"/>
    <mergeCell ref="A4:A5"/>
    <mergeCell ref="C4:C5"/>
    <mergeCell ref="B4:B5"/>
  </mergeCells>
  <pageMargins left="0.15748031496062992" right="0.15748031496062992" top="0.74803149606299213" bottom="0.74803149606299213" header="0.31496062992125984" footer="0.31496062992125984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W19"/>
  <sheetViews>
    <sheetView view="pageBreakPreview" zoomScale="90" zoomScaleSheetLayoutView="90" workbookViewId="0">
      <pane xSplit="3" ySplit="5" topLeftCell="L6" activePane="bottomRight" state="frozen"/>
      <selection pane="topRight" activeCell="C1" sqref="C1"/>
      <selection pane="bottomLeft" activeCell="A6" sqref="A6"/>
      <selection pane="bottomRight" activeCell="O8" sqref="O8"/>
    </sheetView>
  </sheetViews>
  <sheetFormatPr defaultColWidth="8.85546875" defaultRowHeight="18.75"/>
  <cols>
    <col min="1" max="1" width="4" style="99" hidden="1" customWidth="1"/>
    <col min="2" max="2" width="5.28515625" style="99" customWidth="1"/>
    <col min="3" max="3" width="56.42578125" style="99" customWidth="1"/>
    <col min="4" max="4" width="14.5703125" style="146" customWidth="1"/>
    <col min="5" max="5" width="12.5703125" style="146" customWidth="1"/>
    <col min="6" max="6" width="14" style="146" customWidth="1"/>
    <col min="7" max="7" width="13.140625" style="146" customWidth="1"/>
    <col min="8" max="8" width="13.28515625" style="146" customWidth="1"/>
    <col min="9" max="9" width="7.140625" style="147" customWidth="1"/>
    <col min="10" max="10" width="7.7109375" style="147" customWidth="1"/>
    <col min="11" max="11" width="11.28515625" style="146" customWidth="1"/>
    <col min="12" max="12" width="15.42578125" style="146" customWidth="1"/>
    <col min="13" max="13" width="15.5703125" style="146" customWidth="1"/>
    <col min="14" max="14" width="14.28515625" style="146" bestFit="1" customWidth="1"/>
    <col min="15" max="15" width="14.42578125" style="146" customWidth="1"/>
    <col min="16" max="16" width="17.140625" style="146" customWidth="1"/>
    <col min="17" max="17" width="6.42578125" style="151" customWidth="1"/>
    <col min="18" max="18" width="8.42578125" style="151" customWidth="1"/>
    <col min="19" max="19" width="11.7109375" style="151" customWidth="1"/>
    <col min="20" max="20" width="9.28515625" style="146" customWidth="1"/>
    <col min="21" max="22" width="8.85546875" style="146"/>
    <col min="23" max="16384" width="8.85546875" style="99"/>
  </cols>
  <sheetData>
    <row r="1" spans="1:257" ht="30" customHeight="1">
      <c r="A1" s="885" t="s">
        <v>514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885"/>
      <c r="T1" s="885"/>
      <c r="U1" s="885"/>
      <c r="V1" s="885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  <c r="IW1" s="140"/>
    </row>
    <row r="2" spans="1:257" ht="30" customHeight="1">
      <c r="A2" s="885" t="s">
        <v>494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</row>
    <row r="3" spans="1:257" ht="30" customHeight="1" thickBot="1">
      <c r="A3" s="141">
        <v>59</v>
      </c>
      <c r="B3" s="141"/>
      <c r="C3" s="141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71"/>
      <c r="R3" s="271"/>
      <c r="S3" s="271"/>
      <c r="T3" s="142"/>
      <c r="U3" s="142"/>
      <c r="V3" s="142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</row>
    <row r="4" spans="1:257" ht="19.5" thickBot="1">
      <c r="A4" s="873" t="s">
        <v>10</v>
      </c>
      <c r="B4" s="873" t="s">
        <v>10</v>
      </c>
      <c r="C4" s="883" t="s">
        <v>268</v>
      </c>
      <c r="D4" s="886" t="s">
        <v>387</v>
      </c>
      <c r="E4" s="886"/>
      <c r="F4" s="886"/>
      <c r="G4" s="886"/>
      <c r="H4" s="886"/>
      <c r="I4" s="886"/>
      <c r="J4" s="886"/>
      <c r="K4" s="886"/>
      <c r="L4" s="886" t="s">
        <v>432</v>
      </c>
      <c r="M4" s="886"/>
      <c r="N4" s="886"/>
      <c r="O4" s="886"/>
      <c r="P4" s="886"/>
      <c r="Q4" s="886"/>
      <c r="R4" s="886"/>
      <c r="S4" s="886"/>
      <c r="T4" s="887" t="s">
        <v>257</v>
      </c>
      <c r="U4" s="886"/>
      <c r="V4" s="888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</row>
    <row r="5" spans="1:257" ht="59.25" customHeight="1" thickBot="1">
      <c r="A5" s="874"/>
      <c r="B5" s="874"/>
      <c r="C5" s="884"/>
      <c r="D5" s="27" t="s">
        <v>11</v>
      </c>
      <c r="E5" s="28" t="s">
        <v>12</v>
      </c>
      <c r="F5" s="28" t="s">
        <v>0</v>
      </c>
      <c r="G5" s="28" t="s">
        <v>235</v>
      </c>
      <c r="H5" s="29" t="s">
        <v>236</v>
      </c>
      <c r="I5" s="30" t="s">
        <v>237</v>
      </c>
      <c r="J5" s="29" t="s">
        <v>238</v>
      </c>
      <c r="K5" s="31" t="s">
        <v>239</v>
      </c>
      <c r="L5" s="27" t="s">
        <v>11</v>
      </c>
      <c r="M5" s="28" t="s">
        <v>12</v>
      </c>
      <c r="N5" s="28" t="s">
        <v>0</v>
      </c>
      <c r="O5" s="28" t="s">
        <v>235</v>
      </c>
      <c r="P5" s="29" t="s">
        <v>236</v>
      </c>
      <c r="Q5" s="264" t="s">
        <v>237</v>
      </c>
      <c r="R5" s="265" t="s">
        <v>238</v>
      </c>
      <c r="S5" s="266" t="s">
        <v>239</v>
      </c>
      <c r="T5" s="64" t="s">
        <v>263</v>
      </c>
      <c r="U5" s="65" t="s">
        <v>266</v>
      </c>
      <c r="V5" s="66" t="s">
        <v>267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</row>
    <row r="6" spans="1:257" s="7" customFormat="1" ht="21" customHeight="1">
      <c r="A6" s="95">
        <v>403</v>
      </c>
      <c r="B6" s="95">
        <v>401</v>
      </c>
      <c r="C6" s="591" t="s">
        <v>408</v>
      </c>
      <c r="D6" s="205">
        <v>662429568.20972192</v>
      </c>
      <c r="E6" s="207">
        <v>15990932.068331491</v>
      </c>
      <c r="F6" s="207">
        <v>86617501.530054808</v>
      </c>
      <c r="G6" s="207">
        <v>114115202.83009939</v>
      </c>
      <c r="H6" s="208">
        <v>879153204.63820755</v>
      </c>
      <c r="I6" s="209">
        <v>77</v>
      </c>
      <c r="J6" s="210" t="s">
        <v>321</v>
      </c>
      <c r="K6" s="278">
        <v>9326762.6726853345</v>
      </c>
      <c r="L6" s="280">
        <v>520748927.21403062</v>
      </c>
      <c r="M6" s="100">
        <v>17578348.700966798</v>
      </c>
      <c r="N6" s="100">
        <v>91699342.426440179</v>
      </c>
      <c r="O6" s="100">
        <v>150171211.76616964</v>
      </c>
      <c r="P6" s="158">
        <f>SUM(L6:O6)</f>
        <v>780197830.10760725</v>
      </c>
      <c r="Q6" s="624">
        <v>115</v>
      </c>
      <c r="R6" s="349" t="s">
        <v>264</v>
      </c>
      <c r="S6" s="254">
        <f>P6/Q6</f>
        <v>6784328.9574574539</v>
      </c>
      <c r="T6" s="721">
        <f t="shared" ref="T6:U12" si="0">(((P6-H6)/H6)*100)</f>
        <v>-11.255759975455335</v>
      </c>
      <c r="U6" s="721">
        <f t="shared" si="0"/>
        <v>49.350649350649348</v>
      </c>
      <c r="V6" s="721">
        <f>(((S6-K6)/K6)*100)</f>
        <v>-27.259551941572781</v>
      </c>
      <c r="W6" s="179"/>
      <c r="X6" s="179"/>
      <c r="Y6" s="179"/>
      <c r="Z6" s="179"/>
      <c r="AA6" s="179"/>
      <c r="AB6" s="17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</row>
    <row r="7" spans="1:257" s="153" customFormat="1" ht="42" customHeight="1">
      <c r="A7" s="514">
        <v>404</v>
      </c>
      <c r="B7" s="514">
        <v>402</v>
      </c>
      <c r="C7" s="591" t="s">
        <v>471</v>
      </c>
      <c r="D7" s="713">
        <v>317528332.8478629</v>
      </c>
      <c r="E7" s="713">
        <v>7390819.5321648382</v>
      </c>
      <c r="F7" s="713">
        <v>42881478.653239302</v>
      </c>
      <c r="G7" s="713">
        <v>56862585.63624125</v>
      </c>
      <c r="H7" s="714">
        <v>424663216.66950828</v>
      </c>
      <c r="I7" s="707">
        <v>77</v>
      </c>
      <c r="J7" s="708" t="s">
        <v>242</v>
      </c>
      <c r="K7" s="709">
        <v>4644703.9446128001</v>
      </c>
      <c r="L7" s="710">
        <v>246081151.06446514</v>
      </c>
      <c r="M7" s="487">
        <v>8600948.3435516804</v>
      </c>
      <c r="N7" s="487">
        <v>45659485.114632465</v>
      </c>
      <c r="O7" s="487">
        <v>74820372.216680691</v>
      </c>
      <c r="P7" s="158">
        <f t="shared" ref="P7:P13" si="1">SUM(L7:O7)</f>
        <v>375161956.73932999</v>
      </c>
      <c r="Q7" s="625">
        <v>77</v>
      </c>
      <c r="R7" s="520" t="s">
        <v>242</v>
      </c>
      <c r="S7" s="712">
        <f t="shared" ref="S7:S13" si="2">P7/Q7</f>
        <v>4872233.2044068826</v>
      </c>
      <c r="T7" s="722">
        <f t="shared" si="0"/>
        <v>-11.656592327068054</v>
      </c>
      <c r="U7" s="722">
        <f t="shared" si="0"/>
        <v>0</v>
      </c>
      <c r="V7" s="722">
        <f t="shared" ref="V7:V12" si="3">(((S7-K7)/K7)*100)</f>
        <v>4.8986816491928247</v>
      </c>
      <c r="W7" s="715"/>
      <c r="X7" s="715"/>
      <c r="Y7" s="715"/>
      <c r="Z7" s="715"/>
      <c r="AA7" s="715"/>
      <c r="AB7" s="715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  <c r="AT7" s="716"/>
      <c r="AU7" s="716"/>
      <c r="AV7" s="716"/>
      <c r="AW7" s="716"/>
      <c r="AX7" s="716"/>
      <c r="AY7" s="716"/>
      <c r="AZ7" s="716"/>
      <c r="BA7" s="716"/>
      <c r="BB7" s="716"/>
      <c r="BC7" s="716"/>
      <c r="BD7" s="716"/>
      <c r="BE7" s="716"/>
      <c r="BF7" s="716"/>
      <c r="BG7" s="716"/>
      <c r="BH7" s="716"/>
      <c r="BI7" s="716"/>
      <c r="BJ7" s="716"/>
      <c r="BK7" s="716"/>
      <c r="BL7" s="716"/>
      <c r="BM7" s="716"/>
      <c r="BN7" s="716"/>
      <c r="BO7" s="716"/>
      <c r="BP7" s="716"/>
      <c r="BQ7" s="716"/>
      <c r="BR7" s="716"/>
      <c r="BS7" s="716"/>
      <c r="BT7" s="716"/>
      <c r="BU7" s="716"/>
      <c r="BV7" s="716"/>
      <c r="BW7" s="716"/>
      <c r="BX7" s="716"/>
      <c r="BY7" s="716"/>
      <c r="BZ7" s="716"/>
      <c r="CA7" s="716"/>
      <c r="CB7" s="716"/>
      <c r="CC7" s="716"/>
      <c r="CD7" s="716"/>
      <c r="CE7" s="716"/>
      <c r="CF7" s="716"/>
      <c r="CG7" s="716"/>
      <c r="CH7" s="716"/>
      <c r="CI7" s="716"/>
      <c r="CJ7" s="716"/>
      <c r="CK7" s="716"/>
      <c r="CL7" s="716"/>
      <c r="CM7" s="716"/>
      <c r="CN7" s="716"/>
      <c r="CO7" s="716"/>
      <c r="CP7" s="716"/>
      <c r="CQ7" s="716"/>
      <c r="CR7" s="716"/>
      <c r="CS7" s="716"/>
      <c r="CT7" s="716"/>
      <c r="CU7" s="716"/>
      <c r="CV7" s="716"/>
      <c r="CW7" s="716"/>
      <c r="CX7" s="716"/>
      <c r="CY7" s="716"/>
      <c r="CZ7" s="716"/>
      <c r="DA7" s="716"/>
      <c r="DB7" s="716"/>
      <c r="DC7" s="716"/>
      <c r="DD7" s="716"/>
      <c r="DE7" s="716"/>
      <c r="DF7" s="716"/>
      <c r="DG7" s="716"/>
      <c r="DH7" s="716"/>
      <c r="DI7" s="716"/>
      <c r="DJ7" s="716"/>
      <c r="DK7" s="716"/>
      <c r="DL7" s="716"/>
      <c r="DM7" s="716"/>
      <c r="DN7" s="716"/>
      <c r="DO7" s="716"/>
      <c r="DP7" s="716"/>
      <c r="DQ7" s="716"/>
      <c r="DR7" s="716"/>
      <c r="DS7" s="716"/>
      <c r="DT7" s="716"/>
      <c r="DU7" s="716"/>
      <c r="DV7" s="716"/>
      <c r="DW7" s="716"/>
      <c r="DX7" s="716"/>
      <c r="DY7" s="716"/>
      <c r="DZ7" s="716"/>
      <c r="EA7" s="716"/>
      <c r="EB7" s="716"/>
      <c r="EC7" s="716"/>
      <c r="ED7" s="716"/>
      <c r="EE7" s="716"/>
      <c r="EF7" s="716"/>
      <c r="EG7" s="716"/>
      <c r="EH7" s="716"/>
      <c r="EI7" s="716"/>
      <c r="EJ7" s="716"/>
      <c r="EK7" s="716"/>
      <c r="EL7" s="716"/>
      <c r="EM7" s="716"/>
      <c r="EN7" s="716"/>
      <c r="EO7" s="716"/>
      <c r="EP7" s="716"/>
      <c r="EQ7" s="716"/>
      <c r="ER7" s="716"/>
      <c r="ES7" s="716"/>
      <c r="ET7" s="716"/>
      <c r="EU7" s="716"/>
      <c r="EV7" s="716"/>
      <c r="EW7" s="716"/>
      <c r="EX7" s="716"/>
      <c r="EY7" s="716"/>
      <c r="EZ7" s="716"/>
      <c r="FA7" s="716"/>
      <c r="FB7" s="716"/>
      <c r="FC7" s="716"/>
      <c r="FD7" s="716"/>
      <c r="FE7" s="716"/>
      <c r="FF7" s="716"/>
      <c r="FG7" s="716"/>
      <c r="FH7" s="716"/>
      <c r="FI7" s="716"/>
      <c r="FJ7" s="716"/>
      <c r="FK7" s="716"/>
      <c r="FL7" s="716"/>
      <c r="FM7" s="716"/>
      <c r="FN7" s="716"/>
      <c r="FO7" s="716"/>
      <c r="FP7" s="716"/>
      <c r="FQ7" s="716"/>
      <c r="FR7" s="716"/>
      <c r="FS7" s="716"/>
      <c r="FT7" s="716"/>
      <c r="FU7" s="716"/>
      <c r="FV7" s="716"/>
      <c r="FW7" s="716"/>
      <c r="FX7" s="716"/>
      <c r="FY7" s="716"/>
      <c r="FZ7" s="716"/>
      <c r="GA7" s="716"/>
      <c r="GB7" s="716"/>
      <c r="GC7" s="716"/>
      <c r="GD7" s="716"/>
      <c r="GE7" s="716"/>
      <c r="GF7" s="716"/>
      <c r="GG7" s="716"/>
      <c r="GH7" s="716"/>
      <c r="GI7" s="716"/>
      <c r="GJ7" s="716"/>
      <c r="GK7" s="716"/>
      <c r="GL7" s="716"/>
      <c r="GM7" s="716"/>
      <c r="GN7" s="716"/>
      <c r="GO7" s="716"/>
      <c r="GP7" s="716"/>
      <c r="GQ7" s="716"/>
      <c r="GR7" s="716"/>
      <c r="GS7" s="716"/>
      <c r="GT7" s="716"/>
      <c r="GU7" s="716"/>
      <c r="GV7" s="716"/>
      <c r="GW7" s="716"/>
      <c r="GX7" s="716"/>
      <c r="GY7" s="716"/>
      <c r="GZ7" s="716"/>
      <c r="HA7" s="716"/>
      <c r="HB7" s="716"/>
      <c r="HC7" s="716"/>
      <c r="HD7" s="716"/>
      <c r="HE7" s="716"/>
      <c r="HF7" s="716"/>
      <c r="HG7" s="716"/>
      <c r="HH7" s="716"/>
      <c r="HI7" s="716"/>
      <c r="HJ7" s="716"/>
      <c r="HK7" s="716"/>
      <c r="HL7" s="716"/>
      <c r="HM7" s="716"/>
      <c r="HN7" s="716"/>
      <c r="HO7" s="716"/>
      <c r="HP7" s="716"/>
      <c r="HQ7" s="716"/>
      <c r="HR7" s="716"/>
      <c r="HS7" s="716"/>
      <c r="HT7" s="716"/>
      <c r="HU7" s="716"/>
      <c r="HV7" s="716"/>
      <c r="HW7" s="716"/>
      <c r="HX7" s="716"/>
      <c r="HY7" s="716"/>
      <c r="HZ7" s="716"/>
      <c r="IA7" s="716"/>
      <c r="IB7" s="716"/>
      <c r="IC7" s="716"/>
      <c r="ID7" s="716"/>
      <c r="IE7" s="716"/>
      <c r="IF7" s="716"/>
      <c r="IG7" s="716"/>
      <c r="IH7" s="716"/>
      <c r="II7" s="716"/>
      <c r="IJ7" s="716"/>
      <c r="IK7" s="716"/>
      <c r="IL7" s="716"/>
      <c r="IM7" s="716"/>
      <c r="IN7" s="716"/>
      <c r="IO7" s="716"/>
      <c r="IP7" s="716"/>
      <c r="IQ7" s="716"/>
      <c r="IR7" s="716"/>
      <c r="IS7" s="716"/>
      <c r="IT7" s="716"/>
      <c r="IU7" s="716"/>
      <c r="IV7" s="716"/>
      <c r="IW7" s="716"/>
    </row>
    <row r="8" spans="1:257" ht="21" customHeight="1" thickBot="1">
      <c r="A8" s="291">
        <v>405</v>
      </c>
      <c r="B8" s="291">
        <v>403</v>
      </c>
      <c r="C8" s="592" t="s">
        <v>472</v>
      </c>
      <c r="D8" s="53">
        <v>315850864.15838003</v>
      </c>
      <c r="E8" s="53">
        <v>7213386.1185243614</v>
      </c>
      <c r="F8" s="53">
        <v>42710022.744681232</v>
      </c>
      <c r="G8" s="53">
        <v>56835448.578033946</v>
      </c>
      <c r="H8" s="54">
        <v>422609721.59961957</v>
      </c>
      <c r="I8" s="216">
        <v>77</v>
      </c>
      <c r="J8" s="292" t="s">
        <v>242</v>
      </c>
      <c r="K8" s="278">
        <v>4650558.7167841131</v>
      </c>
      <c r="L8" s="280">
        <v>244182727.02609751</v>
      </c>
      <c r="M8" s="100">
        <v>8515425.1119437981</v>
      </c>
      <c r="N8" s="100">
        <v>45580666.805596896</v>
      </c>
      <c r="O8" s="100">
        <v>74792757.28130959</v>
      </c>
      <c r="P8" s="158">
        <f t="shared" si="1"/>
        <v>373071576.22494781</v>
      </c>
      <c r="Q8" s="625">
        <v>77</v>
      </c>
      <c r="R8" s="352" t="s">
        <v>321</v>
      </c>
      <c r="S8" s="254">
        <f t="shared" si="2"/>
        <v>4845085.4055188028</v>
      </c>
      <c r="T8" s="721">
        <f t="shared" si="0"/>
        <v>-11.721960675008843</v>
      </c>
      <c r="U8" s="721">
        <f t="shared" si="0"/>
        <v>0</v>
      </c>
      <c r="V8" s="721">
        <f t="shared" si="3"/>
        <v>4.1828670613840995</v>
      </c>
      <c r="W8" s="179"/>
      <c r="X8" s="179"/>
      <c r="Y8" s="179"/>
      <c r="Z8" s="179"/>
      <c r="AA8" s="179"/>
      <c r="AB8" s="17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</row>
    <row r="9" spans="1:257" s="7" customFormat="1" ht="21" customHeight="1">
      <c r="A9" s="94">
        <v>401</v>
      </c>
      <c r="B9" s="94">
        <v>404</v>
      </c>
      <c r="C9" s="310" t="s">
        <v>407</v>
      </c>
      <c r="D9" s="50">
        <v>234095611.22943112</v>
      </c>
      <c r="E9" s="50">
        <v>41155564.156862617</v>
      </c>
      <c r="F9" s="50">
        <v>6824610.3114513382</v>
      </c>
      <c r="G9" s="50">
        <v>412976453.03921843</v>
      </c>
      <c r="H9" s="51">
        <v>695052238.73696351</v>
      </c>
      <c r="I9" s="161">
        <v>118</v>
      </c>
      <c r="J9" s="52" t="s">
        <v>264</v>
      </c>
      <c r="K9" s="277">
        <v>2097298.7979050046</v>
      </c>
      <c r="L9" s="279">
        <v>114367565.9284773</v>
      </c>
      <c r="M9" s="100">
        <v>1706082.4059519349</v>
      </c>
      <c r="N9" s="100">
        <v>1200340.6695151897</v>
      </c>
      <c r="O9" s="100">
        <v>127853795.57440187</v>
      </c>
      <c r="P9" s="158">
        <f t="shared" si="1"/>
        <v>245127784.57834631</v>
      </c>
      <c r="Q9" s="625">
        <v>77</v>
      </c>
      <c r="R9" s="352" t="s">
        <v>242</v>
      </c>
      <c r="S9" s="254">
        <f t="shared" si="2"/>
        <v>3183477.7217967054</v>
      </c>
      <c r="T9" s="721">
        <f t="shared" si="0"/>
        <v>-64.732466005175652</v>
      </c>
      <c r="U9" s="721">
        <f t="shared" si="0"/>
        <v>-34.745762711864408</v>
      </c>
      <c r="V9" s="721">
        <f t="shared" si="3"/>
        <v>51.789421944869609</v>
      </c>
      <c r="W9" s="179"/>
      <c r="X9" s="179"/>
      <c r="Y9" s="179"/>
      <c r="Z9" s="179"/>
      <c r="AA9" s="179"/>
      <c r="AB9" s="17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</row>
    <row r="10" spans="1:257" ht="21" customHeight="1">
      <c r="A10" s="743"/>
      <c r="B10" s="743">
        <v>405</v>
      </c>
      <c r="C10" s="760" t="s">
        <v>473</v>
      </c>
      <c r="D10" s="745"/>
      <c r="E10" s="745"/>
      <c r="F10" s="745"/>
      <c r="G10" s="745"/>
      <c r="H10" s="746"/>
      <c r="I10" s="747"/>
      <c r="J10" s="748"/>
      <c r="K10" s="749"/>
      <c r="L10" s="100">
        <v>240045191.89213282</v>
      </c>
      <c r="M10" s="100">
        <v>8642529.5754515491</v>
      </c>
      <c r="N10" s="100">
        <v>47780875.499473669</v>
      </c>
      <c r="O10" s="100">
        <v>77512679.237083197</v>
      </c>
      <c r="P10" s="158">
        <f t="shared" si="1"/>
        <v>373981276.20414126</v>
      </c>
      <c r="Q10" s="625">
        <v>77</v>
      </c>
      <c r="R10" s="352" t="s">
        <v>321</v>
      </c>
      <c r="S10" s="752">
        <f t="shared" si="2"/>
        <v>4856899.6909628734</v>
      </c>
      <c r="T10" s="721">
        <v>0</v>
      </c>
      <c r="U10" s="721">
        <v>0</v>
      </c>
      <c r="V10" s="721">
        <v>0</v>
      </c>
      <c r="W10" s="179"/>
      <c r="X10" s="179"/>
      <c r="Y10" s="179"/>
      <c r="Z10" s="179"/>
      <c r="AA10" s="179"/>
      <c r="AB10" s="17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</row>
    <row r="11" spans="1:257" ht="21" customHeight="1">
      <c r="A11" s="291">
        <v>406</v>
      </c>
      <c r="B11" s="291">
        <v>406</v>
      </c>
      <c r="C11" s="761" t="s">
        <v>317</v>
      </c>
      <c r="D11" s="107">
        <v>2757672860.6886859</v>
      </c>
      <c r="E11" s="107">
        <v>78333217.112436831</v>
      </c>
      <c r="F11" s="107">
        <v>339082072.93136394</v>
      </c>
      <c r="G11" s="107">
        <v>444536928.06585211</v>
      </c>
      <c r="H11" s="753">
        <v>3619625078.7983389</v>
      </c>
      <c r="I11" s="754">
        <v>8</v>
      </c>
      <c r="J11" s="292" t="s">
        <v>253</v>
      </c>
      <c r="K11" s="755">
        <v>417677893.83535957</v>
      </c>
      <c r="L11" s="280">
        <v>2159651931.3932247</v>
      </c>
      <c r="M11" s="100">
        <v>66438141.234616898</v>
      </c>
      <c r="N11" s="100">
        <v>307824778.10851926</v>
      </c>
      <c r="O11" s="100">
        <v>505078480.84309399</v>
      </c>
      <c r="P11" s="158">
        <f t="shared" si="1"/>
        <v>3038993331.5794544</v>
      </c>
      <c r="Q11" s="625">
        <v>8</v>
      </c>
      <c r="R11" s="352" t="s">
        <v>253</v>
      </c>
      <c r="S11" s="752">
        <f t="shared" si="2"/>
        <v>379874166.4474318</v>
      </c>
      <c r="T11" s="721">
        <f t="shared" si="0"/>
        <v>-16.041212406773507</v>
      </c>
      <c r="U11" s="721">
        <f t="shared" si="0"/>
        <v>0</v>
      </c>
      <c r="V11" s="721">
        <f t="shared" si="3"/>
        <v>-9.0509284656633664</v>
      </c>
      <c r="W11" s="179"/>
      <c r="X11" s="179"/>
      <c r="Y11" s="179"/>
      <c r="Z11" s="179"/>
      <c r="AA11" s="179"/>
      <c r="AB11" s="17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</row>
    <row r="12" spans="1:257" ht="21" customHeight="1">
      <c r="A12" s="291">
        <v>402</v>
      </c>
      <c r="B12" s="291">
        <v>407</v>
      </c>
      <c r="C12" s="761" t="s">
        <v>474</v>
      </c>
      <c r="D12" s="107">
        <v>3903658.3759182608</v>
      </c>
      <c r="E12" s="107">
        <v>30660.261679858257</v>
      </c>
      <c r="F12" s="107">
        <v>26442.829209327909</v>
      </c>
      <c r="G12" s="107">
        <v>12525.040555107838</v>
      </c>
      <c r="H12" s="753">
        <v>3973286.5073625548</v>
      </c>
      <c r="I12" s="754">
        <v>77</v>
      </c>
      <c r="J12" s="292" t="s">
        <v>321</v>
      </c>
      <c r="K12" s="755">
        <f>H12/I12</f>
        <v>51601.123472240972</v>
      </c>
      <c r="L12" s="280">
        <v>241541030.26967603</v>
      </c>
      <c r="M12" s="100">
        <v>8614511.4317908138</v>
      </c>
      <c r="N12" s="100">
        <v>47011409.947088309</v>
      </c>
      <c r="O12" s="100">
        <v>77489099.459872738</v>
      </c>
      <c r="P12" s="158">
        <f t="shared" si="1"/>
        <v>374656051.10842788</v>
      </c>
      <c r="Q12" s="625">
        <v>77</v>
      </c>
      <c r="R12" s="352" t="s">
        <v>242</v>
      </c>
      <c r="S12" s="752">
        <f t="shared" si="2"/>
        <v>4865663.0014081541</v>
      </c>
      <c r="T12" s="721">
        <f t="shared" si="0"/>
        <v>9329.3741569903159</v>
      </c>
      <c r="U12" s="721">
        <f t="shared" si="0"/>
        <v>0</v>
      </c>
      <c r="V12" s="721">
        <f t="shared" si="3"/>
        <v>9329.3741569903159</v>
      </c>
      <c r="W12" s="179"/>
      <c r="X12" s="179"/>
      <c r="Y12" s="179"/>
      <c r="Z12" s="179"/>
      <c r="AA12" s="179"/>
      <c r="AB12" s="17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</row>
    <row r="13" spans="1:257" ht="21" customHeight="1">
      <c r="A13" s="743"/>
      <c r="B13" s="743">
        <v>408</v>
      </c>
      <c r="C13" s="760" t="s">
        <v>475</v>
      </c>
      <c r="D13" s="745"/>
      <c r="E13" s="745"/>
      <c r="F13" s="745"/>
      <c r="G13" s="745"/>
      <c r="H13" s="746"/>
      <c r="I13" s="754"/>
      <c r="J13" s="292"/>
      <c r="K13" s="756"/>
      <c r="L13" s="100">
        <v>351537064.10189688</v>
      </c>
      <c r="M13" s="100">
        <v>10194060.285726517</v>
      </c>
      <c r="N13" s="100">
        <v>48170693.618734173</v>
      </c>
      <c r="O13" s="100">
        <v>205339309.48138863</v>
      </c>
      <c r="P13" s="158">
        <f t="shared" si="1"/>
        <v>615241127.48774624</v>
      </c>
      <c r="Q13" s="625">
        <v>1</v>
      </c>
      <c r="R13" s="352" t="s">
        <v>251</v>
      </c>
      <c r="S13" s="752">
        <f t="shared" si="2"/>
        <v>615241127.48774624</v>
      </c>
      <c r="T13" s="721">
        <v>0</v>
      </c>
      <c r="U13" s="721">
        <v>0</v>
      </c>
      <c r="V13" s="721">
        <v>0</v>
      </c>
      <c r="W13" s="179"/>
      <c r="X13" s="179"/>
      <c r="Y13" s="179"/>
      <c r="Z13" s="179"/>
      <c r="AA13" s="179"/>
      <c r="AB13" s="17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</row>
    <row r="14" spans="1:257" s="7" customFormat="1" ht="21" customHeight="1">
      <c r="A14" s="195"/>
      <c r="B14" s="762"/>
      <c r="C14" s="763" t="s">
        <v>380</v>
      </c>
      <c r="D14" s="764">
        <f>SUM(D6:D13)</f>
        <v>4291480895.5100002</v>
      </c>
      <c r="E14" s="764">
        <f t="shared" ref="E14:H14" si="4">SUM(E6:E13)</f>
        <v>150114579.25</v>
      </c>
      <c r="F14" s="764">
        <f t="shared" si="4"/>
        <v>518142129</v>
      </c>
      <c r="G14" s="764">
        <f t="shared" si="4"/>
        <v>1085339143.1900001</v>
      </c>
      <c r="H14" s="764">
        <f t="shared" si="4"/>
        <v>6045076746.9500008</v>
      </c>
      <c r="I14" s="765"/>
      <c r="J14" s="765"/>
      <c r="K14" s="766"/>
      <c r="L14" s="764">
        <v>4118155588.8900008</v>
      </c>
      <c r="M14" s="764">
        <v>130290047.08999999</v>
      </c>
      <c r="N14" s="764">
        <v>634927592.19000018</v>
      </c>
      <c r="O14" s="764">
        <v>1293057705.8600004</v>
      </c>
      <c r="P14" s="764">
        <f>SUM(L14:O14)</f>
        <v>6176430934.0300016</v>
      </c>
      <c r="Q14" s="767"/>
      <c r="R14" s="768"/>
      <c r="S14" s="769"/>
      <c r="T14" s="770"/>
      <c r="U14" s="770"/>
      <c r="V14" s="770"/>
      <c r="W14" s="179"/>
      <c r="X14" s="179"/>
      <c r="Y14" s="179"/>
      <c r="Z14" s="179"/>
      <c r="AA14" s="179"/>
      <c r="AB14" s="179"/>
    </row>
    <row r="15" spans="1:257" s="7" customFormat="1" ht="21" customHeight="1" thickBot="1">
      <c r="A15" s="49">
        <v>888</v>
      </c>
      <c r="B15" s="589">
        <v>888</v>
      </c>
      <c r="C15" s="93" t="s">
        <v>379</v>
      </c>
      <c r="D15" s="61">
        <v>0</v>
      </c>
      <c r="E15" s="61">
        <v>207323913.97000003</v>
      </c>
      <c r="F15" s="61">
        <v>7970530696.6699991</v>
      </c>
      <c r="G15" s="61">
        <v>0</v>
      </c>
      <c r="H15" s="62">
        <v>8177854610.6399994</v>
      </c>
      <c r="I15" s="283">
        <v>77</v>
      </c>
      <c r="J15" s="283" t="s">
        <v>242</v>
      </c>
      <c r="K15" s="284">
        <v>17137417.949610393</v>
      </c>
      <c r="L15" s="78">
        <v>0</v>
      </c>
      <c r="M15" s="183">
        <v>23534315.009999998</v>
      </c>
      <c r="N15" s="183">
        <v>570281053.86000001</v>
      </c>
      <c r="O15" s="78">
        <v>0</v>
      </c>
      <c r="P15" s="779">
        <v>593815368.87</v>
      </c>
      <c r="Q15" s="285">
        <v>77</v>
      </c>
      <c r="R15" s="286" t="s">
        <v>242</v>
      </c>
      <c r="S15" s="287">
        <f>P15/Q15</f>
        <v>7711887.9074025974</v>
      </c>
      <c r="T15" s="104"/>
      <c r="U15" s="104"/>
      <c r="V15" s="104"/>
      <c r="W15" s="179"/>
      <c r="X15" s="179"/>
      <c r="Y15" s="179"/>
      <c r="Z15" s="179"/>
      <c r="AA15" s="179"/>
      <c r="AB15" s="179"/>
    </row>
    <row r="16" spans="1:257" s="11" customFormat="1" ht="21" customHeight="1" thickBot="1">
      <c r="A16" s="196"/>
      <c r="B16" s="771"/>
      <c r="C16" s="772" t="s">
        <v>323</v>
      </c>
      <c r="D16" s="773">
        <f>SUM(D14:D15)</f>
        <v>4291480895.5100002</v>
      </c>
      <c r="E16" s="773">
        <f t="shared" ref="E16:H16" si="5">SUM(E14:E15)</f>
        <v>357438493.22000003</v>
      </c>
      <c r="F16" s="773">
        <f t="shared" si="5"/>
        <v>8488672825.6699991</v>
      </c>
      <c r="G16" s="773">
        <f t="shared" si="5"/>
        <v>1085339143.1900001</v>
      </c>
      <c r="H16" s="773">
        <f t="shared" si="5"/>
        <v>14222931357.59</v>
      </c>
      <c r="I16" s="774"/>
      <c r="J16" s="774"/>
      <c r="K16" s="775"/>
      <c r="L16" s="773">
        <f>SUM(L14:L15)</f>
        <v>4118155588.8900008</v>
      </c>
      <c r="M16" s="773">
        <f t="shared" ref="M16:P16" si="6">SUM(M14:M15)</f>
        <v>153824362.09999999</v>
      </c>
      <c r="N16" s="773">
        <f t="shared" si="6"/>
        <v>1205208646.0500002</v>
      </c>
      <c r="O16" s="773">
        <f t="shared" si="6"/>
        <v>1293057705.8600004</v>
      </c>
      <c r="P16" s="773">
        <f t="shared" si="6"/>
        <v>6770246302.9000015</v>
      </c>
      <c r="Q16" s="776"/>
      <c r="R16" s="776"/>
      <c r="S16" s="777"/>
      <c r="T16" s="778"/>
      <c r="U16" s="778"/>
      <c r="V16" s="778"/>
    </row>
    <row r="17" spans="1:22">
      <c r="A17" s="143"/>
      <c r="B17" s="143"/>
      <c r="C17" s="143"/>
      <c r="D17" s="144"/>
      <c r="E17" s="144"/>
      <c r="F17" s="144"/>
      <c r="G17" s="144"/>
      <c r="H17" s="144"/>
      <c r="I17" s="145"/>
      <c r="J17" s="145"/>
      <c r="K17" s="144"/>
      <c r="L17" s="144"/>
      <c r="M17" s="144"/>
      <c r="N17" s="144"/>
      <c r="O17" s="144"/>
      <c r="P17" s="144"/>
      <c r="Q17" s="272"/>
      <c r="R17" s="272"/>
      <c r="S17" s="272"/>
      <c r="T17" s="144"/>
      <c r="U17" s="144"/>
      <c r="V17" s="144"/>
    </row>
    <row r="18" spans="1:22">
      <c r="L18" s="172"/>
      <c r="M18" s="172"/>
      <c r="N18" s="172"/>
      <c r="O18" s="172"/>
      <c r="P18" s="173"/>
    </row>
    <row r="19" spans="1:22">
      <c r="L19" s="172"/>
      <c r="M19" s="172"/>
      <c r="N19" s="172"/>
      <c r="O19" s="172"/>
      <c r="P19" s="172"/>
    </row>
  </sheetData>
  <mergeCells count="8">
    <mergeCell ref="A1:V1"/>
    <mergeCell ref="A2:V2"/>
    <mergeCell ref="A4:A5"/>
    <mergeCell ref="C4:C5"/>
    <mergeCell ref="D4:K4"/>
    <mergeCell ref="L4:S4"/>
    <mergeCell ref="T4:V4"/>
    <mergeCell ref="B4:B5"/>
  </mergeCells>
  <pageMargins left="0.15748031496062992" right="0.15748031496062992" top="0.74803149606299213" bottom="0.74803149606299213" header="0.31496062992125984" footer="0.31496062992125984"/>
  <pageSetup paperSize="9"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Q117"/>
  <sheetViews>
    <sheetView view="pageBreakPreview" zoomScale="70" zoomScaleSheetLayoutView="70" workbookViewId="0">
      <pane xSplit="2" ySplit="7" topLeftCell="Z96" activePane="bottomRight" state="frozen"/>
      <selection pane="topRight" activeCell="C1" sqref="C1"/>
      <selection pane="bottomLeft" activeCell="A8" sqref="A8"/>
      <selection pane="bottomRight" activeCell="AB97" sqref="AB97"/>
    </sheetView>
  </sheetViews>
  <sheetFormatPr defaultColWidth="8.85546875" defaultRowHeight="18.75"/>
  <cols>
    <col min="1" max="1" width="6.7109375" style="604" customWidth="1"/>
    <col min="2" max="2" width="20.85546875" style="125" customWidth="1"/>
    <col min="3" max="3" width="14.140625" style="126" customWidth="1"/>
    <col min="4" max="4" width="15.140625" style="126" customWidth="1"/>
    <col min="5" max="5" width="15" style="126" customWidth="1"/>
    <col min="6" max="6" width="14" style="24" customWidth="1"/>
    <col min="7" max="7" width="13" style="126" customWidth="1"/>
    <col min="8" max="8" width="16.85546875" style="24" customWidth="1"/>
    <col min="9" max="10" width="12.42578125" style="24" customWidth="1"/>
    <col min="11" max="11" width="12.28515625" style="24" customWidth="1"/>
    <col min="12" max="13" width="12.85546875" style="24" customWidth="1"/>
    <col min="14" max="14" width="12.7109375" style="24" customWidth="1"/>
    <col min="15" max="15" width="16.42578125" style="24" customWidth="1"/>
    <col min="16" max="16" width="17" style="24" customWidth="1"/>
    <col min="17" max="17" width="15.42578125" style="134" customWidth="1"/>
    <col min="18" max="18" width="14.85546875" style="134" customWidth="1"/>
    <col min="19" max="19" width="15.42578125" style="134" customWidth="1"/>
    <col min="20" max="20" width="13.5703125" style="134" customWidth="1"/>
    <col min="21" max="21" width="13" style="134" customWidth="1"/>
    <col min="22" max="22" width="15.85546875" style="134" customWidth="1"/>
    <col min="23" max="23" width="13.140625" style="24" customWidth="1"/>
    <col min="24" max="24" width="11.140625" style="24" customWidth="1"/>
    <col min="25" max="25" width="14.28515625" style="132" customWidth="1"/>
    <col min="26" max="26" width="13.85546875" style="132" customWidth="1"/>
    <col min="27" max="27" width="17.7109375" style="126" customWidth="1"/>
    <col min="28" max="28" width="15.28515625" style="131" customWidth="1"/>
    <col min="29" max="29" width="8.42578125" style="23" customWidth="1"/>
    <col min="30" max="30" width="8.28515625" style="23" customWidth="1"/>
    <col min="31" max="31" width="9.5703125" style="23" customWidth="1"/>
    <col min="32" max="32" width="20.85546875" style="24" customWidth="1"/>
    <col min="33" max="16384" width="8.85546875" style="24"/>
  </cols>
  <sheetData>
    <row r="1" spans="1:251" ht="30.75" customHeight="1">
      <c r="A1" s="889" t="s">
        <v>269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ht="30.75" customHeight="1">
      <c r="A2" s="885" t="s">
        <v>494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</row>
    <row r="3" spans="1:251" ht="30.75" customHeight="1" thickBot="1">
      <c r="A3" s="602"/>
      <c r="B3" s="113"/>
      <c r="C3" s="113"/>
      <c r="D3" s="113"/>
      <c r="E3" s="113"/>
      <c r="F3" s="162"/>
      <c r="G3" s="113"/>
      <c r="H3" s="162"/>
      <c r="I3" s="162"/>
      <c r="J3" s="469"/>
      <c r="K3" s="162"/>
      <c r="L3" s="162"/>
      <c r="M3" s="469"/>
      <c r="N3" s="162"/>
      <c r="O3" s="162"/>
      <c r="P3" s="162"/>
      <c r="Q3" s="114"/>
      <c r="R3" s="114"/>
      <c r="S3" s="114"/>
      <c r="T3" s="114"/>
      <c r="U3" s="114"/>
      <c r="V3" s="114"/>
      <c r="W3" s="112"/>
      <c r="X3" s="112"/>
      <c r="Y3" s="115"/>
      <c r="Z3" s="115"/>
      <c r="AA3" s="908"/>
      <c r="AB3" s="908"/>
      <c r="AC3" s="908"/>
      <c r="AD3" s="908"/>
      <c r="AE3" s="908"/>
      <c r="AF3" s="908" t="s">
        <v>519</v>
      </c>
      <c r="AG3" s="908"/>
      <c r="AH3" s="908"/>
      <c r="AI3" s="908"/>
      <c r="AJ3" s="908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</row>
    <row r="4" spans="1:251" ht="20.45" customHeight="1">
      <c r="A4" s="890" t="s">
        <v>40</v>
      </c>
      <c r="B4" s="893" t="s">
        <v>41</v>
      </c>
      <c r="C4" s="896" t="s">
        <v>456</v>
      </c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  <c r="O4" s="897"/>
      <c r="P4" s="897"/>
      <c r="Q4" s="896" t="s">
        <v>504</v>
      </c>
      <c r="R4" s="897"/>
      <c r="S4" s="897"/>
      <c r="T4" s="897"/>
      <c r="U4" s="897"/>
      <c r="V4" s="897"/>
      <c r="W4" s="897"/>
      <c r="X4" s="897"/>
      <c r="Y4" s="897"/>
      <c r="Z4" s="897"/>
      <c r="AA4" s="898"/>
      <c r="AB4" s="899" t="s">
        <v>236</v>
      </c>
      <c r="AC4" s="905" t="s">
        <v>270</v>
      </c>
      <c r="AD4" s="905" t="s">
        <v>271</v>
      </c>
      <c r="AE4" s="905" t="s">
        <v>272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ht="20.45" customHeight="1">
      <c r="A5" s="891"/>
      <c r="B5" s="894"/>
      <c r="C5" s="902" t="s">
        <v>273</v>
      </c>
      <c r="D5" s="903"/>
      <c r="E5" s="903"/>
      <c r="F5" s="903" t="s">
        <v>275</v>
      </c>
      <c r="G5" s="903"/>
      <c r="H5" s="903"/>
      <c r="I5" s="903"/>
      <c r="J5" s="904"/>
      <c r="K5" s="903"/>
      <c r="L5" s="903"/>
      <c r="M5" s="904"/>
      <c r="N5" s="903"/>
      <c r="O5" s="903"/>
      <c r="P5" s="925"/>
      <c r="Q5" s="904" t="s">
        <v>273</v>
      </c>
      <c r="R5" s="904"/>
      <c r="S5" s="904"/>
      <c r="T5" s="926" t="s">
        <v>275</v>
      </c>
      <c r="U5" s="926"/>
      <c r="V5" s="926"/>
      <c r="W5" s="926"/>
      <c r="X5" s="927"/>
      <c r="Y5" s="926"/>
      <c r="Z5" s="926"/>
      <c r="AA5" s="928"/>
      <c r="AB5" s="900"/>
      <c r="AC5" s="906"/>
      <c r="AD5" s="906"/>
      <c r="AE5" s="906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 ht="73.5" customHeight="1">
      <c r="A6" s="892"/>
      <c r="B6" s="895"/>
      <c r="C6" s="312" t="s">
        <v>13</v>
      </c>
      <c r="D6" s="313" t="s">
        <v>45</v>
      </c>
      <c r="E6" s="212" t="s">
        <v>274</v>
      </c>
      <c r="F6" s="313" t="s">
        <v>14</v>
      </c>
      <c r="G6" s="312" t="s">
        <v>15</v>
      </c>
      <c r="H6" s="313" t="s">
        <v>393</v>
      </c>
      <c r="I6" s="116" t="s">
        <v>18</v>
      </c>
      <c r="J6" s="116" t="s">
        <v>413</v>
      </c>
      <c r="K6" s="116" t="s">
        <v>394</v>
      </c>
      <c r="L6" s="313" t="s">
        <v>19</v>
      </c>
      <c r="M6" s="313" t="s">
        <v>414</v>
      </c>
      <c r="N6" s="313" t="s">
        <v>20</v>
      </c>
      <c r="O6" s="211" t="s">
        <v>276</v>
      </c>
      <c r="P6" s="200" t="s">
        <v>236</v>
      </c>
      <c r="Q6" s="198" t="s">
        <v>13</v>
      </c>
      <c r="R6" s="199" t="s">
        <v>45</v>
      </c>
      <c r="S6" s="212" t="s">
        <v>274</v>
      </c>
      <c r="T6" s="199" t="s">
        <v>14</v>
      </c>
      <c r="U6" s="198" t="s">
        <v>15</v>
      </c>
      <c r="V6" s="199" t="s">
        <v>393</v>
      </c>
      <c r="W6" s="116" t="s">
        <v>18</v>
      </c>
      <c r="X6" s="116" t="s">
        <v>413</v>
      </c>
      <c r="Y6" s="199" t="s">
        <v>19</v>
      </c>
      <c r="Z6" s="199" t="s">
        <v>20</v>
      </c>
      <c r="AA6" s="211" t="s">
        <v>276</v>
      </c>
      <c r="AB6" s="901"/>
      <c r="AC6" s="907"/>
      <c r="AD6" s="907"/>
      <c r="AE6" s="907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ht="21" customHeight="1">
      <c r="A7" s="920" t="s">
        <v>48</v>
      </c>
      <c r="B7" s="921"/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2"/>
      <c r="S7" s="922"/>
      <c r="T7" s="922"/>
      <c r="U7" s="922"/>
      <c r="V7" s="921"/>
      <c r="W7" s="921"/>
      <c r="X7" s="923"/>
      <c r="Y7" s="921"/>
      <c r="Z7" s="921"/>
      <c r="AA7" s="921"/>
      <c r="AB7" s="921"/>
      <c r="AC7" s="921"/>
      <c r="AD7" s="921"/>
      <c r="AE7" s="924"/>
    </row>
    <row r="8" spans="1:251" ht="20.45" customHeight="1">
      <c r="A8" s="603" t="s">
        <v>49</v>
      </c>
      <c r="B8" s="117" t="s">
        <v>50</v>
      </c>
      <c r="C8" s="152">
        <v>36707184.159999989</v>
      </c>
      <c r="D8" s="152">
        <v>604921.66999999969</v>
      </c>
      <c r="E8" s="119">
        <v>37312105.829999991</v>
      </c>
      <c r="F8" s="152">
        <v>2040373.25</v>
      </c>
      <c r="G8" s="152">
        <v>2017818.8000000003</v>
      </c>
      <c r="H8" s="152">
        <v>18598545.950000003</v>
      </c>
      <c r="I8" s="101"/>
      <c r="J8" s="101"/>
      <c r="K8" s="152"/>
      <c r="L8" s="101"/>
      <c r="M8" s="101"/>
      <c r="N8" s="101"/>
      <c r="O8" s="121">
        <v>22656738.000000004</v>
      </c>
      <c r="P8" s="121">
        <f t="shared" ref="P8:P39" si="0">E8+O8</f>
        <v>59968843.829999998</v>
      </c>
      <c r="Q8" s="152">
        <v>36703491.499999993</v>
      </c>
      <c r="R8" s="152">
        <v>619338.66999999969</v>
      </c>
      <c r="S8" s="190">
        <f>SUM(Q8:R8)</f>
        <v>37322830.169999994</v>
      </c>
      <c r="T8" s="152">
        <v>7263991.3500000006</v>
      </c>
      <c r="U8" s="152">
        <v>870477.60000000009</v>
      </c>
      <c r="V8" s="152">
        <v>14123188.319999998</v>
      </c>
      <c r="W8" s="8"/>
      <c r="X8" s="8"/>
      <c r="Y8" s="300"/>
      <c r="Z8" s="300"/>
      <c r="AA8" s="342">
        <f t="shared" ref="AA8:AA39" si="1">SUM(T8:Z8)</f>
        <v>22257657.27</v>
      </c>
      <c r="AB8" s="121">
        <f t="shared" ref="AB8:AB39" si="2">S8+AA8</f>
        <v>59580487.439999998</v>
      </c>
      <c r="AC8" s="720">
        <f t="shared" ref="AC8:AC39" si="3">(((S8-E8)/E8)*100)</f>
        <v>2.8742253382495777E-2</v>
      </c>
      <c r="AD8" s="720">
        <f t="shared" ref="AD8" si="4">(((AA8-O8)/O8)*100)</f>
        <v>-1.7614218339815912</v>
      </c>
      <c r="AE8" s="720">
        <f t="shared" ref="AE8" si="5">(((AB8-P8)/P8)*100)</f>
        <v>-0.64759692733265861</v>
      </c>
      <c r="AF8" s="179"/>
    </row>
    <row r="9" spans="1:251" ht="20.45" customHeight="1">
      <c r="A9" s="603" t="s">
        <v>51</v>
      </c>
      <c r="B9" s="117" t="s">
        <v>52</v>
      </c>
      <c r="C9" s="152">
        <v>19018309.559999995</v>
      </c>
      <c r="D9" s="152">
        <v>175514.72000000003</v>
      </c>
      <c r="E9" s="119">
        <v>19193824.279999994</v>
      </c>
      <c r="F9" s="152">
        <v>8476058</v>
      </c>
      <c r="G9" s="152">
        <v>1964865.76</v>
      </c>
      <c r="H9" s="152">
        <v>49663760.599999994</v>
      </c>
      <c r="I9" s="301"/>
      <c r="J9" s="301"/>
      <c r="K9" s="301"/>
      <c r="L9" s="301"/>
      <c r="M9" s="301"/>
      <c r="N9" s="301"/>
      <c r="O9" s="121">
        <v>60104684.359999992</v>
      </c>
      <c r="P9" s="121">
        <f t="shared" si="0"/>
        <v>79298508.639999986</v>
      </c>
      <c r="Q9" s="152">
        <v>18528489.420000009</v>
      </c>
      <c r="R9" s="152">
        <v>158079.46999999997</v>
      </c>
      <c r="S9" s="190">
        <f t="shared" ref="S9:S72" si="6">SUM(Q9:R9)</f>
        <v>18686568.890000008</v>
      </c>
      <c r="T9" s="152">
        <v>3777252.5</v>
      </c>
      <c r="U9" s="152">
        <v>821800</v>
      </c>
      <c r="V9" s="152">
        <v>14345560.359999999</v>
      </c>
      <c r="W9" s="8"/>
      <c r="X9" s="8"/>
      <c r="Y9" s="300"/>
      <c r="Z9" s="100"/>
      <c r="AA9" s="342">
        <f t="shared" si="1"/>
        <v>18944612.859999999</v>
      </c>
      <c r="AB9" s="121">
        <f t="shared" si="2"/>
        <v>37631181.750000007</v>
      </c>
      <c r="AC9" s="720">
        <f t="shared" si="3"/>
        <v>-2.6428052200548011</v>
      </c>
      <c r="AD9" s="720">
        <f t="shared" ref="AD9:AD72" si="7">(((AA9-O9)/O9)*100)</f>
        <v>-68.480638303446867</v>
      </c>
      <c r="AE9" s="720">
        <f t="shared" ref="AE9:AE72" si="8">(((AB9-P9)/P9)*100)</f>
        <v>-52.544906082864237</v>
      </c>
      <c r="AF9" s="179"/>
    </row>
    <row r="10" spans="1:251" ht="20.45" customHeight="1">
      <c r="A10" s="603" t="s">
        <v>53</v>
      </c>
      <c r="B10" s="117" t="s">
        <v>54</v>
      </c>
      <c r="C10" s="152">
        <v>11948443.770000001</v>
      </c>
      <c r="D10" s="152">
        <v>80112</v>
      </c>
      <c r="E10" s="119">
        <v>12028555.770000001</v>
      </c>
      <c r="F10" s="152">
        <v>3487112.16</v>
      </c>
      <c r="G10" s="152">
        <v>94217.62</v>
      </c>
      <c r="H10" s="152">
        <v>19358781.41</v>
      </c>
      <c r="I10" s="301"/>
      <c r="J10" s="301"/>
      <c r="K10" s="301"/>
      <c r="L10" s="301"/>
      <c r="M10" s="301"/>
      <c r="N10" s="301"/>
      <c r="O10" s="121">
        <v>22940111.190000001</v>
      </c>
      <c r="P10" s="121">
        <f t="shared" si="0"/>
        <v>34968666.960000001</v>
      </c>
      <c r="Q10" s="152">
        <v>13542972.959999999</v>
      </c>
      <c r="R10" s="152">
        <v>56492.63</v>
      </c>
      <c r="S10" s="190">
        <f t="shared" si="6"/>
        <v>13599465.59</v>
      </c>
      <c r="T10" s="152">
        <v>2559608.25</v>
      </c>
      <c r="U10" s="152">
        <v>161434.26</v>
      </c>
      <c r="V10" s="152">
        <v>5478935.8700000001</v>
      </c>
      <c r="W10" s="8"/>
      <c r="X10" s="8"/>
      <c r="Y10" s="300"/>
      <c r="Z10" s="300"/>
      <c r="AA10" s="342">
        <f t="shared" si="1"/>
        <v>8199978.3799999999</v>
      </c>
      <c r="AB10" s="121">
        <f t="shared" si="2"/>
        <v>21799443.969999999</v>
      </c>
      <c r="AC10" s="720">
        <f t="shared" si="3"/>
        <v>13.05983735734883</v>
      </c>
      <c r="AD10" s="720">
        <f t="shared" si="7"/>
        <v>-64.254844660149189</v>
      </c>
      <c r="AE10" s="720">
        <f t="shared" si="8"/>
        <v>-37.660065809955036</v>
      </c>
      <c r="AF10" s="179"/>
    </row>
    <row r="11" spans="1:251" ht="20.45" customHeight="1">
      <c r="A11" s="603" t="s">
        <v>55</v>
      </c>
      <c r="B11" s="117" t="s">
        <v>56</v>
      </c>
      <c r="C11" s="152">
        <v>32862034.010000005</v>
      </c>
      <c r="D11" s="152">
        <v>412883589.13</v>
      </c>
      <c r="E11" s="119">
        <v>445745623.13999999</v>
      </c>
      <c r="F11" s="152">
        <v>1516132.0999999999</v>
      </c>
      <c r="G11" s="152">
        <v>1497690.75</v>
      </c>
      <c r="H11" s="152">
        <v>213474173.61999992</v>
      </c>
      <c r="I11" s="301"/>
      <c r="J11" s="301"/>
      <c r="K11" s="301"/>
      <c r="L11" s="301">
        <v>1.862645149230957E-9</v>
      </c>
      <c r="M11" s="301"/>
      <c r="N11" s="301"/>
      <c r="O11" s="121">
        <v>216487996.46999991</v>
      </c>
      <c r="P11" s="121">
        <f t="shared" si="0"/>
        <v>662233619.6099999</v>
      </c>
      <c r="Q11" s="152">
        <v>33605250.080000013</v>
      </c>
      <c r="R11" s="152">
        <v>255624790.09999999</v>
      </c>
      <c r="S11" s="190">
        <f t="shared" si="6"/>
        <v>289230040.18000001</v>
      </c>
      <c r="T11" s="152">
        <v>3686294.38</v>
      </c>
      <c r="U11" s="152">
        <v>1317681.4099999999</v>
      </c>
      <c r="V11" s="152">
        <v>184589083.48999995</v>
      </c>
      <c r="W11" s="8"/>
      <c r="X11" s="8"/>
      <c r="Y11" s="300"/>
      <c r="Z11" s="300">
        <v>0</v>
      </c>
      <c r="AA11" s="342">
        <f t="shared" si="1"/>
        <v>189593059.27999994</v>
      </c>
      <c r="AB11" s="121">
        <f t="shared" si="2"/>
        <v>478823099.45999992</v>
      </c>
      <c r="AC11" s="720">
        <f t="shared" si="3"/>
        <v>-35.113206913271583</v>
      </c>
      <c r="AD11" s="720">
        <f t="shared" si="7"/>
        <v>-12.423292574434706</v>
      </c>
      <c r="AE11" s="720">
        <f t="shared" si="8"/>
        <v>-27.695742819280817</v>
      </c>
      <c r="AF11" s="179"/>
    </row>
    <row r="12" spans="1:251" ht="20.45" customHeight="1">
      <c r="A12" s="603" t="s">
        <v>57</v>
      </c>
      <c r="B12" s="117" t="s">
        <v>58</v>
      </c>
      <c r="C12" s="152">
        <v>22545253.330000002</v>
      </c>
      <c r="D12" s="152">
        <v>4087467.080000001</v>
      </c>
      <c r="E12" s="119">
        <v>26632720.410000004</v>
      </c>
      <c r="F12" s="152">
        <v>6490358</v>
      </c>
      <c r="G12" s="152">
        <v>211174.6</v>
      </c>
      <c r="H12" s="152">
        <v>16176535.610000001</v>
      </c>
      <c r="I12" s="301"/>
      <c r="J12" s="301"/>
      <c r="K12" s="301"/>
      <c r="L12" s="301">
        <v>0</v>
      </c>
      <c r="M12" s="301"/>
      <c r="N12" s="301"/>
      <c r="O12" s="121">
        <v>22878068.210000001</v>
      </c>
      <c r="P12" s="121">
        <f t="shared" si="0"/>
        <v>49510788.620000005</v>
      </c>
      <c r="Q12" s="152">
        <v>25758212.66</v>
      </c>
      <c r="R12" s="152">
        <v>3603333.35</v>
      </c>
      <c r="S12" s="190">
        <f t="shared" si="6"/>
        <v>29361546.010000002</v>
      </c>
      <c r="T12" s="152">
        <v>9426902.6799999997</v>
      </c>
      <c r="U12" s="152">
        <v>48493</v>
      </c>
      <c r="V12" s="152">
        <v>11933468.250000002</v>
      </c>
      <c r="W12" s="8"/>
      <c r="X12" s="8"/>
      <c r="Y12" s="300"/>
      <c r="Z12" s="300"/>
      <c r="AA12" s="342">
        <f t="shared" si="1"/>
        <v>21408863.93</v>
      </c>
      <c r="AB12" s="121">
        <f t="shared" si="2"/>
        <v>50770409.939999998</v>
      </c>
      <c r="AC12" s="720">
        <f t="shared" si="3"/>
        <v>10.246139177638733</v>
      </c>
      <c r="AD12" s="720">
        <f t="shared" si="7"/>
        <v>-6.4218895866295744</v>
      </c>
      <c r="AE12" s="720">
        <f t="shared" si="8"/>
        <v>2.5441350362396888</v>
      </c>
      <c r="AF12" s="179"/>
    </row>
    <row r="13" spans="1:251" ht="20.45" customHeight="1">
      <c r="A13" s="603" t="s">
        <v>59</v>
      </c>
      <c r="B13" s="117" t="s">
        <v>60</v>
      </c>
      <c r="C13" s="152">
        <v>12290851.190000001</v>
      </c>
      <c r="D13" s="152">
        <v>453714.51000000013</v>
      </c>
      <c r="E13" s="119">
        <v>12744565.700000001</v>
      </c>
      <c r="F13" s="152"/>
      <c r="G13" s="152">
        <v>361588.6</v>
      </c>
      <c r="H13" s="152">
        <v>20314402.449999999</v>
      </c>
      <c r="I13" s="301"/>
      <c r="J13" s="301"/>
      <c r="K13" s="301"/>
      <c r="L13" s="301"/>
      <c r="M13" s="301"/>
      <c r="N13" s="301"/>
      <c r="O13" s="121">
        <v>20675991.050000001</v>
      </c>
      <c r="P13" s="121">
        <f t="shared" si="0"/>
        <v>33420556.75</v>
      </c>
      <c r="Q13" s="152">
        <v>12274838.16</v>
      </c>
      <c r="R13" s="152">
        <v>611899.12000000011</v>
      </c>
      <c r="S13" s="190">
        <f t="shared" si="6"/>
        <v>12886737.280000001</v>
      </c>
      <c r="T13" s="8"/>
      <c r="U13" s="152">
        <v>268662.25</v>
      </c>
      <c r="V13" s="152">
        <v>14359148.01</v>
      </c>
      <c r="W13" s="8"/>
      <c r="X13" s="8"/>
      <c r="Y13" s="300"/>
      <c r="Z13" s="300">
        <v>0</v>
      </c>
      <c r="AA13" s="342">
        <f t="shared" si="1"/>
        <v>14627810.26</v>
      </c>
      <c r="AB13" s="121">
        <f t="shared" si="2"/>
        <v>27514547.539999999</v>
      </c>
      <c r="AC13" s="720">
        <f t="shared" si="3"/>
        <v>1.1155466835562711</v>
      </c>
      <c r="AD13" s="720">
        <f t="shared" si="7"/>
        <v>-29.252192919671437</v>
      </c>
      <c r="AE13" s="720">
        <f t="shared" si="8"/>
        <v>-17.671785823855256</v>
      </c>
      <c r="AF13" s="179"/>
    </row>
    <row r="14" spans="1:251" ht="20.45" customHeight="1">
      <c r="A14" s="603" t="s">
        <v>61</v>
      </c>
      <c r="B14" s="117" t="s">
        <v>278</v>
      </c>
      <c r="C14" s="152">
        <v>17459391.09</v>
      </c>
      <c r="D14" s="152">
        <v>141503.42000000001</v>
      </c>
      <c r="E14" s="119">
        <v>17600894.510000002</v>
      </c>
      <c r="F14" s="152">
        <v>1130770.3</v>
      </c>
      <c r="G14" s="152">
        <v>9679407.0800000001</v>
      </c>
      <c r="H14" s="152">
        <v>3566063.1700000004</v>
      </c>
      <c r="I14" s="301">
        <v>4274760.16</v>
      </c>
      <c r="J14" s="301"/>
      <c r="K14" s="100"/>
      <c r="L14" s="301"/>
      <c r="M14" s="301"/>
      <c r="N14" s="301"/>
      <c r="O14" s="121">
        <v>18651000.710000001</v>
      </c>
      <c r="P14" s="121">
        <f t="shared" si="0"/>
        <v>36251895.219999999</v>
      </c>
      <c r="Q14" s="152">
        <v>17090032.989999998</v>
      </c>
      <c r="R14" s="152">
        <v>130937.18</v>
      </c>
      <c r="S14" s="190">
        <f t="shared" si="6"/>
        <v>17220970.169999998</v>
      </c>
      <c r="T14" s="152">
        <v>1927977</v>
      </c>
      <c r="U14" s="152">
        <v>5848852.3100000005</v>
      </c>
      <c r="V14" s="152">
        <v>3468752.09</v>
      </c>
      <c r="W14" s="152">
        <v>5471116.8300000001</v>
      </c>
      <c r="X14" s="152"/>
      <c r="Y14" s="300"/>
      <c r="Z14" s="300"/>
      <c r="AA14" s="342">
        <f t="shared" si="1"/>
        <v>16716698.23</v>
      </c>
      <c r="AB14" s="121">
        <f t="shared" si="2"/>
        <v>33937668.399999999</v>
      </c>
      <c r="AC14" s="720">
        <f t="shared" si="3"/>
        <v>-2.1585513155831277</v>
      </c>
      <c r="AD14" s="720">
        <f t="shared" si="7"/>
        <v>-10.371038584342001</v>
      </c>
      <c r="AE14" s="720">
        <f t="shared" si="8"/>
        <v>-6.3837402319403491</v>
      </c>
      <c r="AF14" s="179"/>
    </row>
    <row r="15" spans="1:251" ht="20.45" customHeight="1">
      <c r="A15" s="603" t="s">
        <v>62</v>
      </c>
      <c r="B15" s="117" t="s">
        <v>63</v>
      </c>
      <c r="C15" s="152">
        <v>8022473.2000000002</v>
      </c>
      <c r="D15" s="152">
        <v>8642.5000000000018</v>
      </c>
      <c r="E15" s="119">
        <v>8031115.7000000002</v>
      </c>
      <c r="F15" s="101"/>
      <c r="G15" s="152">
        <v>96960</v>
      </c>
      <c r="H15" s="152">
        <v>538851.45000000007</v>
      </c>
      <c r="I15" s="301"/>
      <c r="J15" s="301"/>
      <c r="K15" s="301"/>
      <c r="L15" s="301"/>
      <c r="M15" s="301"/>
      <c r="N15" s="301"/>
      <c r="O15" s="121">
        <v>635811.45000000007</v>
      </c>
      <c r="P15" s="121">
        <f t="shared" si="0"/>
        <v>8666927.1500000004</v>
      </c>
      <c r="Q15" s="152">
        <v>7627531.0999999996</v>
      </c>
      <c r="R15" s="152">
        <v>19915.450000000004</v>
      </c>
      <c r="S15" s="190">
        <f t="shared" si="6"/>
        <v>7647446.5499999998</v>
      </c>
      <c r="T15" s="8">
        <v>43680</v>
      </c>
      <c r="U15" s="152">
        <v>324609.8</v>
      </c>
      <c r="V15" s="152">
        <v>528872.15999999992</v>
      </c>
      <c r="W15" s="8"/>
      <c r="X15" s="8"/>
      <c r="Y15" s="300"/>
      <c r="Z15" s="300"/>
      <c r="AA15" s="342">
        <f t="shared" si="1"/>
        <v>897161.96</v>
      </c>
      <c r="AB15" s="121">
        <f t="shared" si="2"/>
        <v>8544608.5099999998</v>
      </c>
      <c r="AC15" s="720">
        <f t="shared" si="3"/>
        <v>-4.7772833107111179</v>
      </c>
      <c r="AD15" s="720">
        <f t="shared" si="7"/>
        <v>41.105033575598533</v>
      </c>
      <c r="AE15" s="720">
        <f t="shared" si="8"/>
        <v>-1.4113265045731991</v>
      </c>
      <c r="AF15" s="179"/>
    </row>
    <row r="16" spans="1:251" ht="20.45" customHeight="1">
      <c r="A16" s="603" t="s">
        <v>64</v>
      </c>
      <c r="B16" s="117" t="s">
        <v>65</v>
      </c>
      <c r="C16" s="152">
        <v>16983329.270000003</v>
      </c>
      <c r="D16" s="152">
        <v>2272683.15</v>
      </c>
      <c r="E16" s="119">
        <v>19256012.420000002</v>
      </c>
      <c r="F16" s="152">
        <v>16231145</v>
      </c>
      <c r="G16" s="152">
        <v>73599</v>
      </c>
      <c r="H16" s="152">
        <v>35924544.699999996</v>
      </c>
      <c r="I16" s="301"/>
      <c r="J16" s="301"/>
      <c r="K16" s="301"/>
      <c r="L16" s="301"/>
      <c r="M16" s="301"/>
      <c r="N16" s="100">
        <v>73626.039999999994</v>
      </c>
      <c r="O16" s="121">
        <v>52302914.739999995</v>
      </c>
      <c r="P16" s="121">
        <f t="shared" si="0"/>
        <v>71558927.159999996</v>
      </c>
      <c r="Q16" s="152">
        <v>17758878.489999998</v>
      </c>
      <c r="R16" s="152">
        <v>2272683.1599999997</v>
      </c>
      <c r="S16" s="190">
        <f t="shared" si="6"/>
        <v>20031561.649999999</v>
      </c>
      <c r="T16" s="152">
        <v>6042525</v>
      </c>
      <c r="U16" s="152">
        <v>82200.600000000006</v>
      </c>
      <c r="V16" s="152">
        <v>13025071.830000002</v>
      </c>
      <c r="W16" s="8"/>
      <c r="X16" s="8"/>
      <c r="Y16" s="300"/>
      <c r="Z16" s="300">
        <v>2133825.48</v>
      </c>
      <c r="AA16" s="342">
        <f t="shared" si="1"/>
        <v>21283622.91</v>
      </c>
      <c r="AB16" s="121">
        <f t="shared" si="2"/>
        <v>41315184.560000002</v>
      </c>
      <c r="AC16" s="720">
        <f t="shared" si="3"/>
        <v>4.0275692240127707</v>
      </c>
      <c r="AD16" s="720">
        <f t="shared" si="7"/>
        <v>-59.307004177870795</v>
      </c>
      <c r="AE16" s="720">
        <f t="shared" si="8"/>
        <v>-42.264108477167944</v>
      </c>
      <c r="AF16" s="179"/>
    </row>
    <row r="17" spans="1:32" ht="20.45" customHeight="1">
      <c r="A17" s="603" t="s">
        <v>66</v>
      </c>
      <c r="B17" s="117" t="s">
        <v>67</v>
      </c>
      <c r="C17" s="152">
        <v>17754393.479999997</v>
      </c>
      <c r="D17" s="152">
        <v>7403136.5100000007</v>
      </c>
      <c r="E17" s="119">
        <v>25157529.989999998</v>
      </c>
      <c r="F17" s="152">
        <v>2847585</v>
      </c>
      <c r="G17" s="152">
        <v>7820</v>
      </c>
      <c r="H17" s="152">
        <v>16326144.460000001</v>
      </c>
      <c r="I17" s="301"/>
      <c r="J17" s="301"/>
      <c r="K17" s="301"/>
      <c r="L17" s="301"/>
      <c r="M17" s="301"/>
      <c r="N17" s="301"/>
      <c r="O17" s="121">
        <v>19181549.460000001</v>
      </c>
      <c r="P17" s="121">
        <f t="shared" si="0"/>
        <v>44339079.450000003</v>
      </c>
      <c r="Q17" s="152">
        <v>19402480.529999994</v>
      </c>
      <c r="R17" s="152">
        <v>6586163.6700000018</v>
      </c>
      <c r="S17" s="190">
        <f t="shared" si="6"/>
        <v>25988644.199999996</v>
      </c>
      <c r="T17" s="152">
        <v>1105560</v>
      </c>
      <c r="U17" s="152">
        <v>52768</v>
      </c>
      <c r="V17" s="152">
        <v>6608839.5800000001</v>
      </c>
      <c r="W17" s="8"/>
      <c r="X17" s="8"/>
      <c r="Y17" s="100"/>
      <c r="Z17" s="300">
        <v>0</v>
      </c>
      <c r="AA17" s="342">
        <f t="shared" si="1"/>
        <v>7767167.5800000001</v>
      </c>
      <c r="AB17" s="121">
        <f t="shared" si="2"/>
        <v>33755811.779999994</v>
      </c>
      <c r="AC17" s="720">
        <f t="shared" si="3"/>
        <v>3.3036399452981322</v>
      </c>
      <c r="AD17" s="720">
        <f t="shared" si="7"/>
        <v>-59.507089892830798</v>
      </c>
      <c r="AE17" s="720">
        <f t="shared" si="8"/>
        <v>-23.868938645725557</v>
      </c>
      <c r="AF17" s="179"/>
    </row>
    <row r="18" spans="1:32" ht="20.45" customHeight="1">
      <c r="A18" s="603" t="s">
        <v>68</v>
      </c>
      <c r="B18" s="117" t="s">
        <v>69</v>
      </c>
      <c r="C18" s="152">
        <v>19195089.350000005</v>
      </c>
      <c r="D18" s="152">
        <v>812967.68</v>
      </c>
      <c r="E18" s="119">
        <v>20008057.030000005</v>
      </c>
      <c r="F18" s="101">
        <v>266670</v>
      </c>
      <c r="G18" s="152">
        <v>35648</v>
      </c>
      <c r="H18" s="152">
        <v>269521237.61000001</v>
      </c>
      <c r="I18" s="301"/>
      <c r="J18" s="301"/>
      <c r="K18" s="301"/>
      <c r="L18" s="301"/>
      <c r="M18" s="301"/>
      <c r="N18" s="301"/>
      <c r="O18" s="121">
        <v>269823555.61000001</v>
      </c>
      <c r="P18" s="121">
        <f t="shared" si="0"/>
        <v>289831612.64000005</v>
      </c>
      <c r="Q18" s="152">
        <v>18984725.25</v>
      </c>
      <c r="R18" s="152">
        <v>749429.99000000011</v>
      </c>
      <c r="S18" s="190">
        <f t="shared" si="6"/>
        <v>19734155.239999998</v>
      </c>
      <c r="T18" s="152">
        <v>53070</v>
      </c>
      <c r="U18" s="152">
        <v>13814</v>
      </c>
      <c r="V18" s="152">
        <v>18030558.609999999</v>
      </c>
      <c r="W18" s="8">
        <v>60200</v>
      </c>
      <c r="X18" s="8"/>
      <c r="Y18" s="300"/>
      <c r="Z18" s="300">
        <v>0</v>
      </c>
      <c r="AA18" s="342">
        <f t="shared" si="1"/>
        <v>18157642.609999999</v>
      </c>
      <c r="AB18" s="121">
        <f t="shared" si="2"/>
        <v>37891797.849999994</v>
      </c>
      <c r="AC18" s="720">
        <f t="shared" si="3"/>
        <v>-1.3689574634324524</v>
      </c>
      <c r="AD18" s="720">
        <f t="shared" si="7"/>
        <v>-93.270549500783815</v>
      </c>
      <c r="AE18" s="720">
        <f t="shared" si="8"/>
        <v>-86.92627160134343</v>
      </c>
      <c r="AF18" s="179"/>
    </row>
    <row r="19" spans="1:32" ht="20.45" customHeight="1">
      <c r="A19" s="603" t="s">
        <v>70</v>
      </c>
      <c r="B19" s="117" t="s">
        <v>71</v>
      </c>
      <c r="C19" s="152">
        <v>24669056.99000001</v>
      </c>
      <c r="D19" s="152">
        <v>1067629.53</v>
      </c>
      <c r="E19" s="119">
        <v>25736686.520000011</v>
      </c>
      <c r="F19" s="152">
        <v>2111775</v>
      </c>
      <c r="G19" s="152">
        <v>171163.9</v>
      </c>
      <c r="H19" s="152">
        <v>853665563.86000025</v>
      </c>
      <c r="I19" s="301"/>
      <c r="J19" s="301"/>
      <c r="K19" s="301"/>
      <c r="L19" s="301">
        <v>775000</v>
      </c>
      <c r="M19" s="301"/>
      <c r="N19" s="301"/>
      <c r="O19" s="121">
        <v>856723502.76000023</v>
      </c>
      <c r="P19" s="121">
        <f t="shared" si="0"/>
        <v>882460189.28000021</v>
      </c>
      <c r="Q19" s="152">
        <v>22732356.23</v>
      </c>
      <c r="R19" s="152">
        <v>5731940.7600000007</v>
      </c>
      <c r="S19" s="190">
        <f t="shared" si="6"/>
        <v>28464296.990000002</v>
      </c>
      <c r="T19" s="152">
        <v>1488013</v>
      </c>
      <c r="U19" s="152">
        <v>251926.86</v>
      </c>
      <c r="V19" s="152">
        <v>39573509.270000003</v>
      </c>
      <c r="W19" s="8"/>
      <c r="X19" s="8"/>
      <c r="Y19" s="300"/>
      <c r="Z19" s="300"/>
      <c r="AA19" s="342">
        <f t="shared" si="1"/>
        <v>41313449.130000003</v>
      </c>
      <c r="AB19" s="121">
        <f t="shared" si="2"/>
        <v>69777746.120000005</v>
      </c>
      <c r="AC19" s="720">
        <f t="shared" si="3"/>
        <v>10.598141559055637</v>
      </c>
      <c r="AD19" s="720">
        <f t="shared" si="7"/>
        <v>-95.177738325503441</v>
      </c>
      <c r="AE19" s="720">
        <f t="shared" si="8"/>
        <v>-92.092816540887611</v>
      </c>
      <c r="AF19" s="179"/>
    </row>
    <row r="20" spans="1:32" ht="20.45" customHeight="1">
      <c r="A20" s="603" t="s">
        <v>72</v>
      </c>
      <c r="B20" s="117" t="s">
        <v>73</v>
      </c>
      <c r="C20" s="152">
        <v>17183739.93</v>
      </c>
      <c r="D20" s="152">
        <v>2983718.27</v>
      </c>
      <c r="E20" s="119">
        <v>20167458.199999999</v>
      </c>
      <c r="F20" s="152">
        <v>2109655</v>
      </c>
      <c r="G20" s="152">
        <v>147145</v>
      </c>
      <c r="H20" s="152">
        <v>42517306.969999999</v>
      </c>
      <c r="I20" s="301"/>
      <c r="J20" s="301"/>
      <c r="K20" s="301"/>
      <c r="L20" s="301"/>
      <c r="M20" s="301"/>
      <c r="N20" s="301">
        <v>17500</v>
      </c>
      <c r="O20" s="121">
        <v>44791606.969999999</v>
      </c>
      <c r="P20" s="121">
        <f t="shared" si="0"/>
        <v>64959065.170000002</v>
      </c>
      <c r="Q20" s="152">
        <v>16482008.319999998</v>
      </c>
      <c r="R20" s="152">
        <v>50276714.07</v>
      </c>
      <c r="S20" s="190">
        <f t="shared" si="6"/>
        <v>66758722.390000001</v>
      </c>
      <c r="T20" s="152">
        <v>752299</v>
      </c>
      <c r="U20" s="152">
        <v>114042</v>
      </c>
      <c r="V20" s="152">
        <v>13186499.520000001</v>
      </c>
      <c r="W20" s="8"/>
      <c r="X20" s="8"/>
      <c r="Y20" s="100"/>
      <c r="Z20" s="300">
        <v>0</v>
      </c>
      <c r="AA20" s="342">
        <f t="shared" si="1"/>
        <v>14052840.520000001</v>
      </c>
      <c r="AB20" s="121">
        <f t="shared" si="2"/>
        <v>80811562.909999996</v>
      </c>
      <c r="AC20" s="720">
        <f t="shared" si="3"/>
        <v>231.02199458134987</v>
      </c>
      <c r="AD20" s="720">
        <f t="shared" si="7"/>
        <v>-68.626174699621401</v>
      </c>
      <c r="AE20" s="720">
        <f t="shared" si="8"/>
        <v>24.403826776930192</v>
      </c>
      <c r="AF20" s="179"/>
    </row>
    <row r="21" spans="1:32" ht="20.45" customHeight="1">
      <c r="A21" s="603" t="s">
        <v>74</v>
      </c>
      <c r="B21" s="117" t="s">
        <v>75</v>
      </c>
      <c r="C21" s="152">
        <v>18092965.32</v>
      </c>
      <c r="D21" s="152">
        <v>56755.64</v>
      </c>
      <c r="E21" s="119">
        <v>18149720.960000001</v>
      </c>
      <c r="F21" s="152">
        <v>43624</v>
      </c>
      <c r="G21" s="152">
        <v>454310</v>
      </c>
      <c r="H21" s="152">
        <v>72308952.219999999</v>
      </c>
      <c r="I21" s="101"/>
      <c r="J21" s="101"/>
      <c r="K21" s="101"/>
      <c r="L21" s="101">
        <v>12900</v>
      </c>
      <c r="M21" s="101"/>
      <c r="N21" s="101"/>
      <c r="O21" s="121">
        <v>72819786.219999999</v>
      </c>
      <c r="P21" s="121">
        <f t="shared" si="0"/>
        <v>90969507.180000007</v>
      </c>
      <c r="Q21" s="152">
        <v>20310837.309999995</v>
      </c>
      <c r="R21" s="8">
        <v>319333.73</v>
      </c>
      <c r="S21" s="190">
        <f t="shared" si="6"/>
        <v>20630171.039999995</v>
      </c>
      <c r="T21" s="152">
        <v>4800</v>
      </c>
      <c r="U21" s="152">
        <v>817699</v>
      </c>
      <c r="V21" s="152">
        <v>23993331.41</v>
      </c>
      <c r="W21" s="8"/>
      <c r="X21" s="8"/>
      <c r="Y21" s="300"/>
      <c r="Z21" s="300"/>
      <c r="AA21" s="342">
        <f t="shared" si="1"/>
        <v>24815830.41</v>
      </c>
      <c r="AB21" s="121">
        <f t="shared" si="2"/>
        <v>45446001.449999996</v>
      </c>
      <c r="AC21" s="720">
        <f t="shared" si="3"/>
        <v>13.66660173711009</v>
      </c>
      <c r="AD21" s="720">
        <f t="shared" si="7"/>
        <v>-65.921582995276211</v>
      </c>
      <c r="AE21" s="720">
        <f t="shared" si="8"/>
        <v>-50.04259904357108</v>
      </c>
      <c r="AF21" s="179"/>
    </row>
    <row r="22" spans="1:32" ht="20.45" customHeight="1">
      <c r="A22" s="603" t="s">
        <v>76</v>
      </c>
      <c r="B22" s="117" t="s">
        <v>77</v>
      </c>
      <c r="C22" s="152">
        <v>15139085.850000003</v>
      </c>
      <c r="D22" s="152">
        <v>5667358.96</v>
      </c>
      <c r="E22" s="119">
        <v>20806444.810000002</v>
      </c>
      <c r="F22" s="152"/>
      <c r="G22" s="152">
        <v>893077</v>
      </c>
      <c r="H22" s="152">
        <v>31858327.720000003</v>
      </c>
      <c r="I22" s="101"/>
      <c r="J22" s="101"/>
      <c r="K22" s="101"/>
      <c r="L22" s="101"/>
      <c r="M22" s="101"/>
      <c r="N22" s="152"/>
      <c r="O22" s="121">
        <v>32751404.720000003</v>
      </c>
      <c r="P22" s="121">
        <f t="shared" si="0"/>
        <v>53557849.530000001</v>
      </c>
      <c r="Q22" s="152">
        <v>15402323.1</v>
      </c>
      <c r="R22" s="152">
        <v>6031567.29</v>
      </c>
      <c r="S22" s="190">
        <f t="shared" si="6"/>
        <v>21433890.390000001</v>
      </c>
      <c r="T22" s="152">
        <v>539490</v>
      </c>
      <c r="U22" s="152">
        <v>70689</v>
      </c>
      <c r="V22" s="152">
        <v>9326131.4000000004</v>
      </c>
      <c r="W22" s="8"/>
      <c r="X22" s="8"/>
      <c r="Y22" s="300"/>
      <c r="Z22" s="300">
        <v>19720</v>
      </c>
      <c r="AA22" s="342">
        <f t="shared" si="1"/>
        <v>9956030.4000000004</v>
      </c>
      <c r="AB22" s="121">
        <f t="shared" si="2"/>
        <v>31389920.789999999</v>
      </c>
      <c r="AC22" s="720">
        <f t="shared" si="3"/>
        <v>3.0156309053742572</v>
      </c>
      <c r="AD22" s="720">
        <f t="shared" si="7"/>
        <v>-69.601211046925741</v>
      </c>
      <c r="AE22" s="720">
        <f t="shared" si="8"/>
        <v>-41.390625154923022</v>
      </c>
      <c r="AF22" s="179"/>
    </row>
    <row r="23" spans="1:32" ht="20.45" customHeight="1">
      <c r="A23" s="603" t="s">
        <v>78</v>
      </c>
      <c r="B23" s="117" t="s">
        <v>79</v>
      </c>
      <c r="C23" s="152">
        <v>18864110.620000001</v>
      </c>
      <c r="D23" s="152">
        <v>4592700.21</v>
      </c>
      <c r="E23" s="119">
        <v>23456810.830000002</v>
      </c>
      <c r="F23" s="152">
        <v>1759110</v>
      </c>
      <c r="G23" s="152">
        <v>310111</v>
      </c>
      <c r="H23" s="152">
        <v>72640762.409999982</v>
      </c>
      <c r="I23" s="101"/>
      <c r="J23" s="101"/>
      <c r="K23" s="101"/>
      <c r="L23" s="101"/>
      <c r="M23" s="101"/>
      <c r="N23" s="101"/>
      <c r="O23" s="121">
        <v>74709983.409999982</v>
      </c>
      <c r="P23" s="121">
        <f t="shared" si="0"/>
        <v>98166794.23999998</v>
      </c>
      <c r="Q23" s="152">
        <v>18181125.150000002</v>
      </c>
      <c r="R23" s="152">
        <v>4362695.55</v>
      </c>
      <c r="S23" s="190">
        <f t="shared" si="6"/>
        <v>22543820.700000003</v>
      </c>
      <c r="T23" s="152">
        <v>840733</v>
      </c>
      <c r="U23" s="152">
        <v>173924</v>
      </c>
      <c r="V23" s="152">
        <v>19346251.630000006</v>
      </c>
      <c r="W23" s="8"/>
      <c r="X23" s="8"/>
      <c r="Y23" s="300"/>
      <c r="Z23" s="300"/>
      <c r="AA23" s="342">
        <f t="shared" si="1"/>
        <v>20360908.630000006</v>
      </c>
      <c r="AB23" s="121">
        <f t="shared" si="2"/>
        <v>42904729.330000013</v>
      </c>
      <c r="AC23" s="720">
        <f t="shared" si="3"/>
        <v>-3.8922176446609424</v>
      </c>
      <c r="AD23" s="720">
        <f t="shared" si="7"/>
        <v>-72.746736512760762</v>
      </c>
      <c r="AE23" s="720">
        <f t="shared" si="8"/>
        <v>-56.294050689782395</v>
      </c>
      <c r="AF23" s="179"/>
    </row>
    <row r="24" spans="1:32" ht="20.45" customHeight="1">
      <c r="A24" s="603" t="s">
        <v>80</v>
      </c>
      <c r="B24" s="117" t="s">
        <v>81</v>
      </c>
      <c r="C24" s="152">
        <v>15826710.889999999</v>
      </c>
      <c r="D24" s="152">
        <v>518209.38000000006</v>
      </c>
      <c r="E24" s="119">
        <v>16344920.27</v>
      </c>
      <c r="F24" s="101"/>
      <c r="G24" s="152">
        <v>363863</v>
      </c>
      <c r="H24" s="152">
        <v>72177630.769999981</v>
      </c>
      <c r="I24" s="101"/>
      <c r="J24" s="101"/>
      <c r="K24" s="101"/>
      <c r="L24" s="101"/>
      <c r="M24" s="101"/>
      <c r="N24" s="101"/>
      <c r="O24" s="121">
        <v>72541493.769999981</v>
      </c>
      <c r="P24" s="121">
        <f t="shared" si="0"/>
        <v>88886414.039999977</v>
      </c>
      <c r="Q24" s="152">
        <v>17317671.41</v>
      </c>
      <c r="R24" s="152">
        <v>2455608.29</v>
      </c>
      <c r="S24" s="190">
        <f t="shared" si="6"/>
        <v>19773279.699999999</v>
      </c>
      <c r="T24" s="8"/>
      <c r="U24" s="152">
        <v>251414</v>
      </c>
      <c r="V24" s="152">
        <v>18611456.310000002</v>
      </c>
      <c r="W24" s="8"/>
      <c r="X24" s="8"/>
      <c r="Y24" s="300"/>
      <c r="Z24" s="300">
        <v>0</v>
      </c>
      <c r="AA24" s="342">
        <f t="shared" si="1"/>
        <v>18862870.310000002</v>
      </c>
      <c r="AB24" s="121">
        <f t="shared" si="2"/>
        <v>38636150.010000005</v>
      </c>
      <c r="AC24" s="720">
        <f t="shared" si="3"/>
        <v>20.975075885151441</v>
      </c>
      <c r="AD24" s="720">
        <f t="shared" si="7"/>
        <v>-73.997130015261874</v>
      </c>
      <c r="AE24" s="720">
        <f t="shared" si="8"/>
        <v>-56.533121031732406</v>
      </c>
      <c r="AF24" s="179"/>
    </row>
    <row r="25" spans="1:32" ht="20.45" customHeight="1">
      <c r="A25" s="603" t="s">
        <v>82</v>
      </c>
      <c r="B25" s="117" t="s">
        <v>83</v>
      </c>
      <c r="C25" s="152">
        <v>24670428.800000001</v>
      </c>
      <c r="D25" s="152">
        <v>9947567.0399999991</v>
      </c>
      <c r="E25" s="119">
        <v>34617995.840000004</v>
      </c>
      <c r="F25" s="152">
        <v>9511840</v>
      </c>
      <c r="G25" s="152">
        <v>347069</v>
      </c>
      <c r="H25" s="152">
        <v>28115756.579999998</v>
      </c>
      <c r="I25" s="101"/>
      <c r="J25" s="101"/>
      <c r="K25" s="152"/>
      <c r="L25" s="152"/>
      <c r="M25" s="152"/>
      <c r="N25" s="152"/>
      <c r="O25" s="121">
        <v>37974665.579999998</v>
      </c>
      <c r="P25" s="121">
        <f t="shared" si="0"/>
        <v>72592661.420000002</v>
      </c>
      <c r="Q25" s="152">
        <v>23883671.979999997</v>
      </c>
      <c r="R25" s="152">
        <v>10905179.699999997</v>
      </c>
      <c r="S25" s="190">
        <f t="shared" si="6"/>
        <v>34788851.679999992</v>
      </c>
      <c r="T25" s="152">
        <v>1277238.49</v>
      </c>
      <c r="U25" s="152">
        <v>397606</v>
      </c>
      <c r="V25" s="152">
        <v>30780262.760000009</v>
      </c>
      <c r="W25" s="8"/>
      <c r="X25" s="8"/>
      <c r="Y25" s="300"/>
      <c r="Z25" s="100"/>
      <c r="AA25" s="342">
        <f t="shared" si="1"/>
        <v>32455107.250000007</v>
      </c>
      <c r="AB25" s="121">
        <f t="shared" si="2"/>
        <v>67243958.930000007</v>
      </c>
      <c r="AC25" s="720">
        <f t="shared" si="3"/>
        <v>0.49354630692563128</v>
      </c>
      <c r="AD25" s="720">
        <f t="shared" si="7"/>
        <v>-14.534843811519856</v>
      </c>
      <c r="AE25" s="720">
        <f t="shared" si="8"/>
        <v>-7.3681035870195739</v>
      </c>
      <c r="AF25" s="179"/>
    </row>
    <row r="26" spans="1:32" ht="20.45" customHeight="1">
      <c r="A26" s="603" t="s">
        <v>84</v>
      </c>
      <c r="B26" s="117" t="s">
        <v>85</v>
      </c>
      <c r="C26" s="152">
        <v>15415202.880000001</v>
      </c>
      <c r="D26" s="152">
        <v>82042.430000000008</v>
      </c>
      <c r="E26" s="119">
        <v>15497245.310000001</v>
      </c>
      <c r="F26" s="152">
        <v>440900</v>
      </c>
      <c r="G26" s="152">
        <v>1220944</v>
      </c>
      <c r="H26" s="152">
        <v>26815837.710000001</v>
      </c>
      <c r="I26" s="101"/>
      <c r="J26" s="101"/>
      <c r="K26" s="101"/>
      <c r="L26" s="101"/>
      <c r="M26" s="101"/>
      <c r="N26" s="101"/>
      <c r="O26" s="121">
        <v>28477681.710000001</v>
      </c>
      <c r="P26" s="121">
        <f t="shared" si="0"/>
        <v>43974927.020000003</v>
      </c>
      <c r="Q26" s="152">
        <v>16554688.27</v>
      </c>
      <c r="R26" s="152">
        <v>2267763.23</v>
      </c>
      <c r="S26" s="190">
        <f t="shared" si="6"/>
        <v>18822451.5</v>
      </c>
      <c r="T26" s="152">
        <v>596375</v>
      </c>
      <c r="U26" s="152">
        <v>55307</v>
      </c>
      <c r="V26" s="152">
        <v>34731257.07</v>
      </c>
      <c r="W26" s="8"/>
      <c r="X26" s="8"/>
      <c r="Y26" s="300"/>
      <c r="Z26" s="300"/>
      <c r="AA26" s="342">
        <f t="shared" si="1"/>
        <v>35382939.07</v>
      </c>
      <c r="AB26" s="121">
        <f t="shared" si="2"/>
        <v>54205390.57</v>
      </c>
      <c r="AC26" s="720">
        <f t="shared" si="3"/>
        <v>21.456756497584276</v>
      </c>
      <c r="AD26" s="720">
        <f t="shared" si="7"/>
        <v>24.247961720757637</v>
      </c>
      <c r="AE26" s="720">
        <f t="shared" si="8"/>
        <v>23.264310467979023</v>
      </c>
      <c r="AF26" s="179"/>
    </row>
    <row r="27" spans="1:32" ht="20.45" customHeight="1">
      <c r="A27" s="603" t="s">
        <v>86</v>
      </c>
      <c r="B27" s="117" t="s">
        <v>87</v>
      </c>
      <c r="C27" s="152">
        <v>18258833.499999993</v>
      </c>
      <c r="D27" s="152">
        <v>1566810.7800000003</v>
      </c>
      <c r="E27" s="119">
        <v>19825644.279999994</v>
      </c>
      <c r="F27" s="152">
        <v>275000</v>
      </c>
      <c r="G27" s="152">
        <v>35954</v>
      </c>
      <c r="H27" s="152">
        <v>17796756.990000002</v>
      </c>
      <c r="I27" s="101"/>
      <c r="J27" s="101"/>
      <c r="K27" s="101"/>
      <c r="L27" s="101"/>
      <c r="M27" s="101"/>
      <c r="N27" s="101"/>
      <c r="O27" s="121">
        <v>18107710.990000002</v>
      </c>
      <c r="P27" s="121">
        <f t="shared" si="0"/>
        <v>37933355.269999996</v>
      </c>
      <c r="Q27" s="152">
        <v>18843789.120000001</v>
      </c>
      <c r="R27" s="152">
        <v>1584566.54</v>
      </c>
      <c r="S27" s="190">
        <f t="shared" si="6"/>
        <v>20428355.66</v>
      </c>
      <c r="T27" s="152">
        <v>192560</v>
      </c>
      <c r="U27" s="152">
        <v>82120</v>
      </c>
      <c r="V27" s="152">
        <v>15124627.330000004</v>
      </c>
      <c r="W27" s="8"/>
      <c r="X27" s="8"/>
      <c r="Y27" s="300"/>
      <c r="Z27" s="300"/>
      <c r="AA27" s="342">
        <f t="shared" si="1"/>
        <v>15399307.330000004</v>
      </c>
      <c r="AB27" s="121">
        <f t="shared" si="2"/>
        <v>35827662.990000002</v>
      </c>
      <c r="AC27" s="720">
        <f t="shared" si="3"/>
        <v>3.0400594880440708</v>
      </c>
      <c r="AD27" s="720">
        <f t="shared" si="7"/>
        <v>-14.957184049909547</v>
      </c>
      <c r="AE27" s="720">
        <f t="shared" si="8"/>
        <v>-5.5510309199178671</v>
      </c>
      <c r="AF27" s="179"/>
    </row>
    <row r="28" spans="1:32" ht="20.45" customHeight="1">
      <c r="A28" s="603" t="s">
        <v>88</v>
      </c>
      <c r="B28" s="117" t="s">
        <v>89</v>
      </c>
      <c r="C28" s="152">
        <v>14259301.549999999</v>
      </c>
      <c r="D28" s="152">
        <v>17530625.310000002</v>
      </c>
      <c r="E28" s="119">
        <v>31789926.859999999</v>
      </c>
      <c r="F28" s="152">
        <v>1443400</v>
      </c>
      <c r="G28" s="152">
        <v>351858.15</v>
      </c>
      <c r="H28" s="152">
        <v>176734389.12</v>
      </c>
      <c r="I28" s="101"/>
      <c r="J28" s="101"/>
      <c r="K28" s="101"/>
      <c r="L28" s="101"/>
      <c r="M28" s="101"/>
      <c r="N28" s="101">
        <v>463000</v>
      </c>
      <c r="O28" s="121">
        <v>178992647.27000001</v>
      </c>
      <c r="P28" s="121">
        <f t="shared" si="0"/>
        <v>210782574.13</v>
      </c>
      <c r="Q28" s="152">
        <v>14771745.659999998</v>
      </c>
      <c r="R28" s="152">
        <v>17314063.760000002</v>
      </c>
      <c r="S28" s="190">
        <f t="shared" si="6"/>
        <v>32085809.420000002</v>
      </c>
      <c r="T28" s="152">
        <v>717480</v>
      </c>
      <c r="U28" s="152">
        <v>239905</v>
      </c>
      <c r="V28" s="152">
        <v>10481326.93</v>
      </c>
      <c r="W28" s="8"/>
      <c r="X28" s="8"/>
      <c r="Y28" s="300"/>
      <c r="Z28" s="100">
        <v>142757</v>
      </c>
      <c r="AA28" s="342">
        <f t="shared" si="1"/>
        <v>11581468.93</v>
      </c>
      <c r="AB28" s="121">
        <f t="shared" si="2"/>
        <v>43667278.350000001</v>
      </c>
      <c r="AC28" s="720">
        <f t="shared" si="3"/>
        <v>0.93074312911458645</v>
      </c>
      <c r="AD28" s="720">
        <f t="shared" si="7"/>
        <v>-93.529639844630026</v>
      </c>
      <c r="AE28" s="720">
        <f t="shared" si="8"/>
        <v>-79.283259761754195</v>
      </c>
      <c r="AF28" s="179"/>
    </row>
    <row r="29" spans="1:32" ht="20.45" customHeight="1">
      <c r="A29" s="603" t="s">
        <v>90</v>
      </c>
      <c r="B29" s="117" t="s">
        <v>91</v>
      </c>
      <c r="C29" s="152">
        <v>16725350.449999997</v>
      </c>
      <c r="D29" s="152">
        <v>602496</v>
      </c>
      <c r="E29" s="119">
        <v>17327846.449999996</v>
      </c>
      <c r="F29" s="101">
        <v>147700</v>
      </c>
      <c r="G29" s="152">
        <v>258844</v>
      </c>
      <c r="H29" s="152">
        <v>113715675.94</v>
      </c>
      <c r="I29" s="101"/>
      <c r="J29" s="101"/>
      <c r="K29" s="101"/>
      <c r="L29" s="101"/>
      <c r="M29" s="101"/>
      <c r="N29" s="101"/>
      <c r="O29" s="121">
        <v>114122219.94</v>
      </c>
      <c r="P29" s="121">
        <f t="shared" si="0"/>
        <v>131450066.38999999</v>
      </c>
      <c r="Q29" s="152">
        <v>18308966.27</v>
      </c>
      <c r="R29" s="152">
        <v>1237140.8699999999</v>
      </c>
      <c r="S29" s="190">
        <f t="shared" si="6"/>
        <v>19546107.140000001</v>
      </c>
      <c r="T29" s="8"/>
      <c r="U29" s="152">
        <v>209399</v>
      </c>
      <c r="V29" s="152">
        <v>30924295.329999998</v>
      </c>
      <c r="W29" s="8"/>
      <c r="X29" s="8"/>
      <c r="Y29" s="300"/>
      <c r="Z29" s="300"/>
      <c r="AA29" s="342">
        <f t="shared" si="1"/>
        <v>31133694.329999998</v>
      </c>
      <c r="AB29" s="121">
        <f t="shared" si="2"/>
        <v>50679801.469999999</v>
      </c>
      <c r="AC29" s="720">
        <f t="shared" si="3"/>
        <v>12.801710220602777</v>
      </c>
      <c r="AD29" s="720">
        <f t="shared" si="7"/>
        <v>-72.718989915926443</v>
      </c>
      <c r="AE29" s="720">
        <f t="shared" si="8"/>
        <v>-61.445587011239844</v>
      </c>
      <c r="AF29" s="179"/>
    </row>
    <row r="30" spans="1:32" ht="20.45" customHeight="1">
      <c r="A30" s="603" t="s">
        <v>92</v>
      </c>
      <c r="B30" s="117" t="s">
        <v>93</v>
      </c>
      <c r="C30" s="152">
        <v>17335826.91</v>
      </c>
      <c r="D30" s="152">
        <v>1203951.3500000003</v>
      </c>
      <c r="E30" s="119">
        <v>18539778.260000002</v>
      </c>
      <c r="F30" s="152">
        <v>1188422</v>
      </c>
      <c r="G30" s="152">
        <v>221337</v>
      </c>
      <c r="H30" s="152">
        <v>25257172.920000006</v>
      </c>
      <c r="I30" s="101"/>
      <c r="J30" s="101"/>
      <c r="K30" s="101">
        <v>14600</v>
      </c>
      <c r="L30" s="101"/>
      <c r="M30" s="101"/>
      <c r="N30" s="101">
        <v>80000</v>
      </c>
      <c r="O30" s="121">
        <v>26761531.920000006</v>
      </c>
      <c r="P30" s="121">
        <f t="shared" si="0"/>
        <v>45301310.180000007</v>
      </c>
      <c r="Q30" s="152">
        <v>18140720.18</v>
      </c>
      <c r="R30" s="152">
        <v>266671.39</v>
      </c>
      <c r="S30" s="190">
        <f t="shared" si="6"/>
        <v>18407391.57</v>
      </c>
      <c r="T30" s="152">
        <v>1086982</v>
      </c>
      <c r="U30" s="152">
        <v>106272</v>
      </c>
      <c r="V30" s="152">
        <v>17260060.18</v>
      </c>
      <c r="W30" s="8"/>
      <c r="X30" s="8"/>
      <c r="Y30" s="300"/>
      <c r="Z30" s="300">
        <v>22500</v>
      </c>
      <c r="AA30" s="342">
        <f t="shared" si="1"/>
        <v>18475814.18</v>
      </c>
      <c r="AB30" s="121">
        <f t="shared" si="2"/>
        <v>36883205.75</v>
      </c>
      <c r="AC30" s="720">
        <f t="shared" si="3"/>
        <v>-0.7140683569319094</v>
      </c>
      <c r="AD30" s="720">
        <f t="shared" si="7"/>
        <v>-30.96129834707909</v>
      </c>
      <c r="AE30" s="720">
        <f t="shared" si="8"/>
        <v>-18.58247453892956</v>
      </c>
      <c r="AF30" s="179"/>
    </row>
    <row r="31" spans="1:32" ht="20.45" customHeight="1">
      <c r="A31" s="603" t="s">
        <v>94</v>
      </c>
      <c r="B31" s="117" t="s">
        <v>95</v>
      </c>
      <c r="C31" s="152">
        <v>16240695.41</v>
      </c>
      <c r="D31" s="152">
        <v>5116986.8599999985</v>
      </c>
      <c r="E31" s="119">
        <v>21357682.27</v>
      </c>
      <c r="F31" s="152">
        <v>1691523</v>
      </c>
      <c r="G31" s="152">
        <v>604409</v>
      </c>
      <c r="H31" s="152">
        <v>18575253.859999999</v>
      </c>
      <c r="I31" s="101"/>
      <c r="J31" s="101"/>
      <c r="K31" s="101"/>
      <c r="L31" s="101"/>
      <c r="M31" s="101"/>
      <c r="N31" s="101"/>
      <c r="O31" s="121">
        <v>20871185.859999999</v>
      </c>
      <c r="P31" s="121">
        <f t="shared" si="0"/>
        <v>42228868.129999995</v>
      </c>
      <c r="Q31" s="152">
        <v>16330130.410000004</v>
      </c>
      <c r="R31" s="152">
        <v>9880344.8599999975</v>
      </c>
      <c r="S31" s="190">
        <f t="shared" si="6"/>
        <v>26210475.270000003</v>
      </c>
      <c r="T31" s="152">
        <v>401850</v>
      </c>
      <c r="U31" s="152">
        <v>198164.24</v>
      </c>
      <c r="V31" s="152">
        <v>23954626.620000005</v>
      </c>
      <c r="W31" s="8"/>
      <c r="X31" s="8"/>
      <c r="Y31" s="300"/>
      <c r="Z31" s="100">
        <v>1340</v>
      </c>
      <c r="AA31" s="342">
        <f t="shared" si="1"/>
        <v>24555980.860000003</v>
      </c>
      <c r="AB31" s="121">
        <f t="shared" si="2"/>
        <v>50766456.13000001</v>
      </c>
      <c r="AC31" s="720">
        <f t="shared" si="3"/>
        <v>22.721533819315518</v>
      </c>
      <c r="AD31" s="720">
        <f t="shared" si="7"/>
        <v>17.654938366784322</v>
      </c>
      <c r="AE31" s="720">
        <f t="shared" si="8"/>
        <v>20.217420873600894</v>
      </c>
      <c r="AF31" s="179"/>
    </row>
    <row r="32" spans="1:32" ht="20.45" customHeight="1">
      <c r="A32" s="603" t="s">
        <v>96</v>
      </c>
      <c r="B32" s="117" t="s">
        <v>97</v>
      </c>
      <c r="C32" s="152">
        <v>19388667.949999999</v>
      </c>
      <c r="D32" s="152">
        <v>3704900.5400000005</v>
      </c>
      <c r="E32" s="119">
        <v>23093568.489999998</v>
      </c>
      <c r="F32" s="152">
        <v>2677320</v>
      </c>
      <c r="G32" s="152">
        <v>697537</v>
      </c>
      <c r="H32" s="152">
        <v>45876990.200000003</v>
      </c>
      <c r="I32" s="101"/>
      <c r="J32" s="101"/>
      <c r="K32" s="101"/>
      <c r="L32" s="101"/>
      <c r="M32" s="101"/>
      <c r="N32" s="152">
        <v>1777500</v>
      </c>
      <c r="O32" s="121">
        <v>51029347.200000003</v>
      </c>
      <c r="P32" s="121">
        <f t="shared" si="0"/>
        <v>74122915.689999998</v>
      </c>
      <c r="Q32" s="152">
        <v>18555175.430000003</v>
      </c>
      <c r="R32" s="152">
        <v>4570139.4200000009</v>
      </c>
      <c r="S32" s="190">
        <f t="shared" si="6"/>
        <v>23125314.850000005</v>
      </c>
      <c r="T32" s="152">
        <v>1230245</v>
      </c>
      <c r="U32" s="152">
        <v>182005.56</v>
      </c>
      <c r="V32" s="152">
        <v>16440411.85</v>
      </c>
      <c r="W32" s="8"/>
      <c r="X32" s="8"/>
      <c r="Y32" s="300"/>
      <c r="Z32" s="100">
        <v>1658567</v>
      </c>
      <c r="AA32" s="342">
        <f t="shared" si="1"/>
        <v>19511229.41</v>
      </c>
      <c r="AB32" s="121">
        <f t="shared" si="2"/>
        <v>42636544.260000005</v>
      </c>
      <c r="AC32" s="720">
        <f t="shared" si="3"/>
        <v>0.13746840387077336</v>
      </c>
      <c r="AD32" s="720">
        <f t="shared" si="7"/>
        <v>-61.764689378585672</v>
      </c>
      <c r="AE32" s="720">
        <f t="shared" si="8"/>
        <v>-42.47859266853942</v>
      </c>
      <c r="AF32" s="179"/>
    </row>
    <row r="33" spans="1:32" ht="20.45" customHeight="1">
      <c r="A33" s="603" t="s">
        <v>98</v>
      </c>
      <c r="B33" s="117" t="s">
        <v>99</v>
      </c>
      <c r="C33" s="152">
        <v>33713742.799999997</v>
      </c>
      <c r="D33" s="152">
        <v>6408745.4799999995</v>
      </c>
      <c r="E33" s="119">
        <v>40122488.279999994</v>
      </c>
      <c r="F33" s="152">
        <v>2035398</v>
      </c>
      <c r="G33" s="152">
        <v>1204805.25</v>
      </c>
      <c r="H33" s="152">
        <v>717830593.14000046</v>
      </c>
      <c r="I33" s="101"/>
      <c r="J33" s="101"/>
      <c r="K33" s="101"/>
      <c r="L33" s="101"/>
      <c r="M33" s="101"/>
      <c r="N33" s="101"/>
      <c r="O33" s="121">
        <v>721070796.39000046</v>
      </c>
      <c r="P33" s="121">
        <f t="shared" si="0"/>
        <v>761193284.67000043</v>
      </c>
      <c r="Q33" s="152">
        <v>27510033.850000001</v>
      </c>
      <c r="R33" s="152">
        <v>187773766.89999998</v>
      </c>
      <c r="S33" s="190">
        <f t="shared" si="6"/>
        <v>215283800.74999997</v>
      </c>
      <c r="T33" s="152">
        <v>690836</v>
      </c>
      <c r="U33" s="152">
        <v>706669</v>
      </c>
      <c r="V33" s="152">
        <v>111590199.86999997</v>
      </c>
      <c r="W33" s="8"/>
      <c r="X33" s="8"/>
      <c r="Y33" s="300">
        <v>3041.0200000000004</v>
      </c>
      <c r="Z33" s="300"/>
      <c r="AA33" s="342">
        <f t="shared" si="1"/>
        <v>112990745.88999997</v>
      </c>
      <c r="AB33" s="121">
        <f t="shared" si="2"/>
        <v>328274546.63999993</v>
      </c>
      <c r="AC33" s="720">
        <f t="shared" si="3"/>
        <v>436.56642441419382</v>
      </c>
      <c r="AD33" s="720">
        <f t="shared" si="7"/>
        <v>-84.330145326134172</v>
      </c>
      <c r="AE33" s="720">
        <f t="shared" si="8"/>
        <v>-56.87369381059154</v>
      </c>
      <c r="AF33" s="179"/>
    </row>
    <row r="34" spans="1:32" ht="20.45" customHeight="1">
      <c r="A34" s="603" t="s">
        <v>100</v>
      </c>
      <c r="B34" s="117" t="s">
        <v>101</v>
      </c>
      <c r="C34" s="152">
        <v>27109271.220000003</v>
      </c>
      <c r="D34" s="152">
        <v>807381.23</v>
      </c>
      <c r="E34" s="119">
        <v>27916652.450000003</v>
      </c>
      <c r="F34" s="152">
        <v>1477302</v>
      </c>
      <c r="G34" s="152">
        <v>3089837</v>
      </c>
      <c r="H34" s="152">
        <v>106426786.74000001</v>
      </c>
      <c r="I34" s="101"/>
      <c r="J34" s="101"/>
      <c r="K34" s="101"/>
      <c r="L34" s="101"/>
      <c r="M34" s="101"/>
      <c r="N34" s="152">
        <v>188200</v>
      </c>
      <c r="O34" s="121">
        <v>111182125.74000001</v>
      </c>
      <c r="P34" s="121">
        <f t="shared" si="0"/>
        <v>139098778.19</v>
      </c>
      <c r="Q34" s="152">
        <v>27119516.47000001</v>
      </c>
      <c r="R34" s="152">
        <v>935883.75</v>
      </c>
      <c r="S34" s="190">
        <f t="shared" si="6"/>
        <v>28055400.22000001</v>
      </c>
      <c r="T34" s="152">
        <v>11386985</v>
      </c>
      <c r="U34" s="152">
        <v>12141486</v>
      </c>
      <c r="V34" s="152">
        <v>28736169.519999996</v>
      </c>
      <c r="W34" s="8"/>
      <c r="X34" s="8"/>
      <c r="Y34" s="300"/>
      <c r="Z34" s="100">
        <v>1920500</v>
      </c>
      <c r="AA34" s="342">
        <f t="shared" si="1"/>
        <v>54185140.519999996</v>
      </c>
      <c r="AB34" s="121">
        <f t="shared" si="2"/>
        <v>82240540.74000001</v>
      </c>
      <c r="AC34" s="720">
        <f t="shared" si="3"/>
        <v>0.4970071904162241</v>
      </c>
      <c r="AD34" s="720">
        <f t="shared" si="7"/>
        <v>-51.26452191900681</v>
      </c>
      <c r="AE34" s="720">
        <f t="shared" si="8"/>
        <v>-40.876158791513816</v>
      </c>
      <c r="AF34" s="179"/>
    </row>
    <row r="35" spans="1:32" ht="20.45" customHeight="1">
      <c r="A35" s="603" t="s">
        <v>102</v>
      </c>
      <c r="B35" s="117" t="s">
        <v>103</v>
      </c>
      <c r="C35" s="152">
        <v>20175616.279999997</v>
      </c>
      <c r="D35" s="152">
        <v>2648231.9700000002</v>
      </c>
      <c r="E35" s="119">
        <v>22823848.249999996</v>
      </c>
      <c r="F35" s="152">
        <v>2225583</v>
      </c>
      <c r="G35" s="152">
        <v>612186.05000000005</v>
      </c>
      <c r="H35" s="152">
        <v>67270367.99000001</v>
      </c>
      <c r="I35" s="101"/>
      <c r="J35" s="101"/>
      <c r="K35" s="101"/>
      <c r="L35" s="101"/>
      <c r="M35" s="101"/>
      <c r="N35" s="101"/>
      <c r="O35" s="121">
        <v>70108137.040000007</v>
      </c>
      <c r="P35" s="121">
        <f t="shared" si="0"/>
        <v>92931985.290000007</v>
      </c>
      <c r="Q35" s="152">
        <v>22376334.619999997</v>
      </c>
      <c r="R35" s="152">
        <v>3243255.7499999986</v>
      </c>
      <c r="S35" s="190">
        <f t="shared" si="6"/>
        <v>25619590.369999997</v>
      </c>
      <c r="T35" s="152">
        <v>2105710</v>
      </c>
      <c r="U35" s="152">
        <v>398989</v>
      </c>
      <c r="V35" s="152">
        <v>20164316.579999998</v>
      </c>
      <c r="W35" s="8"/>
      <c r="X35" s="8"/>
      <c r="Y35" s="300"/>
      <c r="Z35" s="300"/>
      <c r="AA35" s="342">
        <f t="shared" si="1"/>
        <v>22669015.579999998</v>
      </c>
      <c r="AB35" s="121">
        <f t="shared" si="2"/>
        <v>48288605.949999996</v>
      </c>
      <c r="AC35" s="720">
        <f t="shared" si="3"/>
        <v>12.249214459266314</v>
      </c>
      <c r="AD35" s="720">
        <f t="shared" si="7"/>
        <v>-67.66564262424167</v>
      </c>
      <c r="AE35" s="720">
        <f t="shared" si="8"/>
        <v>-48.038766416845164</v>
      </c>
      <c r="AF35" s="179"/>
    </row>
    <row r="36" spans="1:32" ht="20.45" customHeight="1">
      <c r="A36" s="603" t="s">
        <v>104</v>
      </c>
      <c r="B36" s="117" t="s">
        <v>284</v>
      </c>
      <c r="C36" s="152">
        <v>19894587.459999993</v>
      </c>
      <c r="D36" s="152">
        <v>1084810.74</v>
      </c>
      <c r="E36" s="119">
        <v>20979398.199999992</v>
      </c>
      <c r="F36" s="152">
        <v>290570</v>
      </c>
      <c r="G36" s="152">
        <v>949063.1</v>
      </c>
      <c r="H36" s="152">
        <v>412189035.07000011</v>
      </c>
      <c r="I36" s="101"/>
      <c r="J36" s="101"/>
      <c r="K36" s="101"/>
      <c r="L36" s="101"/>
      <c r="M36" s="101"/>
      <c r="N36" s="101"/>
      <c r="O36" s="121">
        <v>413428668.17000014</v>
      </c>
      <c r="P36" s="121">
        <f t="shared" si="0"/>
        <v>434408066.37000012</v>
      </c>
      <c r="Q36" s="152">
        <v>20722100.189999998</v>
      </c>
      <c r="R36" s="152">
        <v>13657578.700000003</v>
      </c>
      <c r="S36" s="190">
        <f t="shared" si="6"/>
        <v>34379678.890000001</v>
      </c>
      <c r="T36" s="152">
        <v>9024413.8000000007</v>
      </c>
      <c r="U36" s="152">
        <v>1888286</v>
      </c>
      <c r="V36" s="152">
        <v>17218309.969999999</v>
      </c>
      <c r="W36" s="8"/>
      <c r="X36" s="8"/>
      <c r="Y36" s="300"/>
      <c r="Z36" s="300"/>
      <c r="AA36" s="342">
        <f t="shared" si="1"/>
        <v>28131009.77</v>
      </c>
      <c r="AB36" s="121">
        <f t="shared" si="2"/>
        <v>62510688.659999996</v>
      </c>
      <c r="AC36" s="720">
        <f t="shared" si="3"/>
        <v>63.873522787703294</v>
      </c>
      <c r="AD36" s="720">
        <f t="shared" si="7"/>
        <v>-93.195679947760027</v>
      </c>
      <c r="AE36" s="720">
        <f t="shared" si="8"/>
        <v>-85.610145506193831</v>
      </c>
      <c r="AF36" s="179"/>
    </row>
    <row r="37" spans="1:32" ht="20.45" customHeight="1">
      <c r="A37" s="603" t="s">
        <v>105</v>
      </c>
      <c r="B37" s="117" t="s">
        <v>106</v>
      </c>
      <c r="C37" s="152">
        <v>19618262.220000003</v>
      </c>
      <c r="D37" s="152">
        <v>26449466.380000003</v>
      </c>
      <c r="E37" s="119">
        <v>46067728.600000009</v>
      </c>
      <c r="F37" s="152">
        <v>4957320</v>
      </c>
      <c r="G37" s="152">
        <v>754424.1</v>
      </c>
      <c r="H37" s="152">
        <v>34615160.890000001</v>
      </c>
      <c r="I37" s="101"/>
      <c r="J37" s="101"/>
      <c r="K37" s="101"/>
      <c r="L37" s="101">
        <v>3</v>
      </c>
      <c r="M37" s="101">
        <v>29312373.809999999</v>
      </c>
      <c r="N37" s="101">
        <v>0</v>
      </c>
      <c r="O37" s="121">
        <v>69639281.799999997</v>
      </c>
      <c r="P37" s="121">
        <f t="shared" si="0"/>
        <v>115707010.40000001</v>
      </c>
      <c r="Q37" s="152">
        <v>21260593.030000001</v>
      </c>
      <c r="R37" s="152">
        <v>15169315.879999997</v>
      </c>
      <c r="S37" s="190">
        <f t="shared" si="6"/>
        <v>36429908.909999996</v>
      </c>
      <c r="T37" s="152">
        <v>1140621</v>
      </c>
      <c r="U37" s="152">
        <v>805206.5</v>
      </c>
      <c r="V37" s="152">
        <v>151833692.05999997</v>
      </c>
      <c r="W37" s="8"/>
      <c r="X37" s="8"/>
      <c r="Y37" s="300"/>
      <c r="Z37" s="300"/>
      <c r="AA37" s="342">
        <f t="shared" si="1"/>
        <v>153779519.55999997</v>
      </c>
      <c r="AB37" s="121">
        <f t="shared" si="2"/>
        <v>190209428.46999997</v>
      </c>
      <c r="AC37" s="720">
        <f t="shared" si="3"/>
        <v>-20.920978704385288</v>
      </c>
      <c r="AD37" s="720">
        <f t="shared" si="7"/>
        <v>120.82295449520271</v>
      </c>
      <c r="AE37" s="720">
        <f t="shared" si="8"/>
        <v>64.388854065492268</v>
      </c>
      <c r="AF37" s="179"/>
    </row>
    <row r="38" spans="1:32" ht="20.45" customHeight="1">
      <c r="A38" s="603" t="s">
        <v>107</v>
      </c>
      <c r="B38" s="117" t="s">
        <v>108</v>
      </c>
      <c r="C38" s="152">
        <v>16651461.709999999</v>
      </c>
      <c r="D38" s="152">
        <v>4193592.9300000006</v>
      </c>
      <c r="E38" s="119">
        <v>20845054.640000001</v>
      </c>
      <c r="F38" s="152">
        <v>2525290</v>
      </c>
      <c r="G38" s="152">
        <v>314004</v>
      </c>
      <c r="H38" s="152">
        <v>38343425.460000001</v>
      </c>
      <c r="I38" s="301"/>
      <c r="J38" s="301"/>
      <c r="K38" s="301"/>
      <c r="L38" s="101"/>
      <c r="M38" s="101"/>
      <c r="N38" s="101"/>
      <c r="O38" s="121">
        <v>41182719.460000001</v>
      </c>
      <c r="P38" s="121">
        <f t="shared" si="0"/>
        <v>62027774.100000001</v>
      </c>
      <c r="Q38" s="152">
        <v>18229686.210000001</v>
      </c>
      <c r="R38" s="152">
        <v>5701580.54</v>
      </c>
      <c r="S38" s="190">
        <f t="shared" si="6"/>
        <v>23931266.75</v>
      </c>
      <c r="T38" s="152">
        <v>1453290</v>
      </c>
      <c r="U38" s="152">
        <v>133285</v>
      </c>
      <c r="V38" s="152">
        <v>24150767.25</v>
      </c>
      <c r="W38" s="8"/>
      <c r="X38" s="8"/>
      <c r="Y38" s="300"/>
      <c r="Z38" s="300"/>
      <c r="AA38" s="342">
        <f t="shared" si="1"/>
        <v>25737342.25</v>
      </c>
      <c r="AB38" s="121">
        <f t="shared" si="2"/>
        <v>49668609</v>
      </c>
      <c r="AC38" s="720">
        <f t="shared" si="3"/>
        <v>14.805488223944513</v>
      </c>
      <c r="AD38" s="720">
        <f t="shared" si="7"/>
        <v>-37.504510174472102</v>
      </c>
      <c r="AE38" s="720">
        <f t="shared" si="8"/>
        <v>-19.925211373980293</v>
      </c>
      <c r="AF38" s="179"/>
    </row>
    <row r="39" spans="1:32" ht="20.45" customHeight="1">
      <c r="A39" s="603" t="s">
        <v>109</v>
      </c>
      <c r="B39" s="117" t="s">
        <v>110</v>
      </c>
      <c r="C39" s="152">
        <v>18908065.489999998</v>
      </c>
      <c r="D39" s="152">
        <v>26385858.460000005</v>
      </c>
      <c r="E39" s="119">
        <v>45293923.950000003</v>
      </c>
      <c r="F39" s="152">
        <v>4021263</v>
      </c>
      <c r="G39" s="152">
        <v>149286</v>
      </c>
      <c r="H39" s="152">
        <v>26435899.900000006</v>
      </c>
      <c r="I39" s="301"/>
      <c r="J39" s="301"/>
      <c r="K39" s="301"/>
      <c r="L39" s="301"/>
      <c r="M39" s="301"/>
      <c r="N39" s="100"/>
      <c r="O39" s="121">
        <v>30606448.900000006</v>
      </c>
      <c r="P39" s="121">
        <f t="shared" si="0"/>
        <v>75900372.850000009</v>
      </c>
      <c r="Q39" s="152">
        <v>19016293.039999999</v>
      </c>
      <c r="R39" s="152">
        <v>22192931.640000004</v>
      </c>
      <c r="S39" s="190">
        <f t="shared" si="6"/>
        <v>41209224.680000007</v>
      </c>
      <c r="T39" s="152">
        <v>1637175</v>
      </c>
      <c r="U39" s="152">
        <v>227849</v>
      </c>
      <c r="V39" s="152">
        <v>20937618.069999997</v>
      </c>
      <c r="W39" s="8"/>
      <c r="X39" s="8"/>
      <c r="Y39" s="100"/>
      <c r="Z39" s="100"/>
      <c r="AA39" s="342">
        <f t="shared" si="1"/>
        <v>22802642.069999997</v>
      </c>
      <c r="AB39" s="121">
        <f t="shared" si="2"/>
        <v>64011866.75</v>
      </c>
      <c r="AC39" s="720">
        <f t="shared" si="3"/>
        <v>-9.018205785193393</v>
      </c>
      <c r="AD39" s="720">
        <f t="shared" si="7"/>
        <v>-25.497263192790747</v>
      </c>
      <c r="AE39" s="720">
        <f t="shared" si="8"/>
        <v>-15.663303951740742</v>
      </c>
      <c r="AF39" s="179"/>
    </row>
    <row r="40" spans="1:32" ht="20.45" customHeight="1">
      <c r="A40" s="603" t="s">
        <v>111</v>
      </c>
      <c r="B40" s="117" t="s">
        <v>112</v>
      </c>
      <c r="C40" s="152">
        <v>17779912.380000003</v>
      </c>
      <c r="D40" s="152">
        <v>27583121.16</v>
      </c>
      <c r="E40" s="119">
        <v>45363033.540000007</v>
      </c>
      <c r="F40" s="152">
        <v>66504</v>
      </c>
      <c r="G40" s="152">
        <v>581195</v>
      </c>
      <c r="H40" s="152">
        <v>88297475.239999995</v>
      </c>
      <c r="I40" s="301"/>
      <c r="J40" s="301"/>
      <c r="K40" s="301"/>
      <c r="L40" s="301"/>
      <c r="M40" s="301"/>
      <c r="N40" s="301"/>
      <c r="O40" s="121">
        <v>88945174.239999995</v>
      </c>
      <c r="P40" s="121">
        <f t="shared" ref="P40:P71" si="9">E40+O40</f>
        <v>134308207.78</v>
      </c>
      <c r="Q40" s="152">
        <v>18186821.220000003</v>
      </c>
      <c r="R40" s="152">
        <v>14413918.389999999</v>
      </c>
      <c r="S40" s="190">
        <f t="shared" si="6"/>
        <v>32600739.609999999</v>
      </c>
      <c r="T40" s="152">
        <v>3810475</v>
      </c>
      <c r="U40" s="152">
        <v>581445</v>
      </c>
      <c r="V40" s="152">
        <v>38002283.229999997</v>
      </c>
      <c r="W40" s="8"/>
      <c r="X40" s="8"/>
      <c r="Y40" s="300"/>
      <c r="Z40" s="300">
        <v>41000</v>
      </c>
      <c r="AA40" s="342">
        <f t="shared" ref="AA40:AA71" si="10">SUM(T40:Z40)</f>
        <v>42435203.229999997</v>
      </c>
      <c r="AB40" s="121">
        <f t="shared" ref="AB40:AB71" si="11">S40+AA40</f>
        <v>75035942.840000004</v>
      </c>
      <c r="AC40" s="720">
        <f t="shared" ref="AC40:AC71" si="12">(((S40-E40)/E40)*100)</f>
        <v>-28.133687132600006</v>
      </c>
      <c r="AD40" s="720">
        <f t="shared" si="7"/>
        <v>-52.290606440887444</v>
      </c>
      <c r="AE40" s="720">
        <f t="shared" si="8"/>
        <v>-44.131528459593</v>
      </c>
      <c r="AF40" s="179"/>
    </row>
    <row r="41" spans="1:32" ht="20.45" customHeight="1">
      <c r="A41" s="603" t="s">
        <v>113</v>
      </c>
      <c r="B41" s="117" t="s">
        <v>114</v>
      </c>
      <c r="C41" s="152">
        <v>19825621.780000001</v>
      </c>
      <c r="D41" s="152">
        <v>6392709.459999999</v>
      </c>
      <c r="E41" s="119">
        <v>26218331.240000002</v>
      </c>
      <c r="F41" s="152">
        <v>1678396</v>
      </c>
      <c r="G41" s="152">
        <v>503532.6</v>
      </c>
      <c r="H41" s="152">
        <v>271365667.79000002</v>
      </c>
      <c r="I41" s="301"/>
      <c r="J41" s="301"/>
      <c r="K41" s="301"/>
      <c r="L41" s="301"/>
      <c r="M41" s="301"/>
      <c r="N41" s="301">
        <v>99957</v>
      </c>
      <c r="O41" s="121">
        <v>273647553.39000005</v>
      </c>
      <c r="P41" s="121">
        <f t="shared" si="9"/>
        <v>299865884.63000005</v>
      </c>
      <c r="Q41" s="152">
        <v>17996891.210000001</v>
      </c>
      <c r="R41" s="152">
        <v>5606837.3899999997</v>
      </c>
      <c r="S41" s="190">
        <f t="shared" si="6"/>
        <v>23603728.600000001</v>
      </c>
      <c r="T41" s="152">
        <v>782880</v>
      </c>
      <c r="U41" s="152">
        <v>700745.8</v>
      </c>
      <c r="V41" s="152">
        <v>27044240.829999998</v>
      </c>
      <c r="W41" s="152"/>
      <c r="X41" s="152"/>
      <c r="Y41" s="300"/>
      <c r="Z41" s="300">
        <v>69875</v>
      </c>
      <c r="AA41" s="342">
        <f t="shared" si="10"/>
        <v>28597741.629999999</v>
      </c>
      <c r="AB41" s="121">
        <f t="shared" si="11"/>
        <v>52201470.230000004</v>
      </c>
      <c r="AC41" s="720">
        <f t="shared" si="12"/>
        <v>-9.9724220281839742</v>
      </c>
      <c r="AD41" s="720">
        <f t="shared" si="7"/>
        <v>-89.54942542853918</v>
      </c>
      <c r="AE41" s="720">
        <f t="shared" si="8"/>
        <v>-82.59172753365705</v>
      </c>
      <c r="AF41" s="179"/>
    </row>
    <row r="42" spans="1:32" ht="20.45" customHeight="1">
      <c r="A42" s="603" t="s">
        <v>115</v>
      </c>
      <c r="B42" s="117" t="s">
        <v>116</v>
      </c>
      <c r="C42" s="152">
        <v>24677389.860000003</v>
      </c>
      <c r="D42" s="152">
        <v>170362.46999999997</v>
      </c>
      <c r="E42" s="119">
        <v>24847752.330000002</v>
      </c>
      <c r="F42" s="152">
        <v>4491405</v>
      </c>
      <c r="G42" s="152">
        <v>1431591</v>
      </c>
      <c r="H42" s="152">
        <v>719513819.49000001</v>
      </c>
      <c r="I42" s="301"/>
      <c r="J42" s="301"/>
      <c r="K42" s="301"/>
      <c r="L42" s="301"/>
      <c r="M42" s="301"/>
      <c r="N42" s="301"/>
      <c r="O42" s="121">
        <v>725436815.49000001</v>
      </c>
      <c r="P42" s="121">
        <f t="shared" si="9"/>
        <v>750284567.82000005</v>
      </c>
      <c r="Q42" s="152">
        <v>28070095.5</v>
      </c>
      <c r="R42" s="152">
        <v>88336.140000000014</v>
      </c>
      <c r="S42" s="190">
        <f t="shared" si="6"/>
        <v>28158431.640000001</v>
      </c>
      <c r="T42" s="152">
        <v>2849510</v>
      </c>
      <c r="U42" s="152">
        <v>651574</v>
      </c>
      <c r="V42" s="152">
        <v>26355527.18</v>
      </c>
      <c r="W42" s="8"/>
      <c r="X42" s="8"/>
      <c r="Y42" s="300"/>
      <c r="Z42" s="300"/>
      <c r="AA42" s="342">
        <f t="shared" si="10"/>
        <v>29856611.18</v>
      </c>
      <c r="AB42" s="121">
        <f t="shared" si="11"/>
        <v>58015042.82</v>
      </c>
      <c r="AC42" s="720">
        <f t="shared" si="12"/>
        <v>13.323858295234379</v>
      </c>
      <c r="AD42" s="720">
        <f t="shared" si="7"/>
        <v>-95.884326444084152</v>
      </c>
      <c r="AE42" s="720">
        <f t="shared" si="8"/>
        <v>-92.267594815582243</v>
      </c>
      <c r="AF42" s="179"/>
    </row>
    <row r="43" spans="1:32" ht="20.45" customHeight="1">
      <c r="A43" s="603" t="s">
        <v>117</v>
      </c>
      <c r="B43" s="117" t="s">
        <v>118</v>
      </c>
      <c r="C43" s="152">
        <v>24985315.330000002</v>
      </c>
      <c r="D43" s="152">
        <v>2874881.48</v>
      </c>
      <c r="E43" s="119">
        <v>27860196.810000002</v>
      </c>
      <c r="F43" s="152">
        <v>151893</v>
      </c>
      <c r="G43" s="152">
        <v>256140</v>
      </c>
      <c r="H43" s="152">
        <v>52710348.690000013</v>
      </c>
      <c r="I43" s="301"/>
      <c r="J43" s="301"/>
      <c r="K43" s="301"/>
      <c r="L43" s="301"/>
      <c r="M43" s="301"/>
      <c r="N43" s="301"/>
      <c r="O43" s="121">
        <v>53118381.690000013</v>
      </c>
      <c r="P43" s="121">
        <f t="shared" si="9"/>
        <v>80978578.500000015</v>
      </c>
      <c r="Q43" s="152">
        <v>27360221.810000006</v>
      </c>
      <c r="R43" s="152">
        <v>637301.85000000009</v>
      </c>
      <c r="S43" s="190">
        <f t="shared" si="6"/>
        <v>27997523.660000008</v>
      </c>
      <c r="T43" s="152">
        <v>7396482</v>
      </c>
      <c r="U43" s="152">
        <v>313432</v>
      </c>
      <c r="V43" s="152">
        <v>33396729.649999999</v>
      </c>
      <c r="W43" s="8"/>
      <c r="X43" s="8"/>
      <c r="Y43" s="300"/>
      <c r="Z43" s="300"/>
      <c r="AA43" s="342">
        <f t="shared" si="10"/>
        <v>41106643.649999999</v>
      </c>
      <c r="AB43" s="121">
        <f t="shared" si="11"/>
        <v>69104167.310000002</v>
      </c>
      <c r="AC43" s="720">
        <f t="shared" si="12"/>
        <v>0.49291414176483417</v>
      </c>
      <c r="AD43" s="720">
        <f t="shared" si="7"/>
        <v>-22.613147573095823</v>
      </c>
      <c r="AE43" s="720">
        <f t="shared" si="8"/>
        <v>-14.663644892210611</v>
      </c>
      <c r="AF43" s="179"/>
    </row>
    <row r="44" spans="1:32" ht="20.45" customHeight="1">
      <c r="A44" s="603" t="s">
        <v>119</v>
      </c>
      <c r="B44" s="117" t="s">
        <v>120</v>
      </c>
      <c r="C44" s="152">
        <v>18807585.170000002</v>
      </c>
      <c r="D44" s="152">
        <v>9250786.3399999999</v>
      </c>
      <c r="E44" s="119">
        <v>28058371.510000002</v>
      </c>
      <c r="F44" s="152">
        <v>1918326</v>
      </c>
      <c r="G44" s="152">
        <v>1333594</v>
      </c>
      <c r="H44" s="152">
        <v>23845496.91</v>
      </c>
      <c r="I44" s="301"/>
      <c r="J44" s="301"/>
      <c r="K44" s="301"/>
      <c r="L44" s="301"/>
      <c r="M44" s="301"/>
      <c r="N44" s="301"/>
      <c r="O44" s="121">
        <v>27097416.91</v>
      </c>
      <c r="P44" s="121">
        <f t="shared" si="9"/>
        <v>55155788.420000002</v>
      </c>
      <c r="Q44" s="152">
        <v>18838805.119999997</v>
      </c>
      <c r="R44" s="152">
        <v>15866637.400000002</v>
      </c>
      <c r="S44" s="190">
        <f t="shared" si="6"/>
        <v>34705442.519999996</v>
      </c>
      <c r="T44" s="152">
        <v>730440</v>
      </c>
      <c r="U44" s="152">
        <v>144527</v>
      </c>
      <c r="V44" s="152">
        <v>36919770.309999995</v>
      </c>
      <c r="W44" s="8"/>
      <c r="X44" s="8"/>
      <c r="Y44" s="300"/>
      <c r="Z44" s="300"/>
      <c r="AA44" s="342">
        <f t="shared" si="10"/>
        <v>37794737.309999995</v>
      </c>
      <c r="AB44" s="121">
        <f t="shared" si="11"/>
        <v>72500179.829999983</v>
      </c>
      <c r="AC44" s="720">
        <f t="shared" si="12"/>
        <v>23.690152536582453</v>
      </c>
      <c r="AD44" s="720">
        <f t="shared" si="7"/>
        <v>39.477269864982105</v>
      </c>
      <c r="AE44" s="720">
        <f t="shared" si="8"/>
        <v>31.446185263323596</v>
      </c>
      <c r="AF44" s="179"/>
    </row>
    <row r="45" spans="1:32" ht="20.45" customHeight="1">
      <c r="A45" s="603" t="s">
        <v>121</v>
      </c>
      <c r="B45" s="117" t="s">
        <v>122</v>
      </c>
      <c r="C45" s="152">
        <v>15292633.820000002</v>
      </c>
      <c r="D45" s="152">
        <v>3767404.29</v>
      </c>
      <c r="E45" s="119">
        <v>19060038.110000003</v>
      </c>
      <c r="F45" s="152">
        <v>732446.75</v>
      </c>
      <c r="G45" s="152">
        <v>559353.75</v>
      </c>
      <c r="H45" s="152">
        <v>57883750.150000021</v>
      </c>
      <c r="I45" s="301">
        <v>99600</v>
      </c>
      <c r="J45" s="301"/>
      <c r="K45" s="301"/>
      <c r="L45" s="301"/>
      <c r="M45" s="301"/>
      <c r="N45" s="301">
        <v>4500</v>
      </c>
      <c r="O45" s="121">
        <v>59279650.650000021</v>
      </c>
      <c r="P45" s="121">
        <f t="shared" si="9"/>
        <v>78339688.76000002</v>
      </c>
      <c r="Q45" s="152">
        <v>15416545.920000004</v>
      </c>
      <c r="R45" s="152">
        <v>5305389.3100000005</v>
      </c>
      <c r="S45" s="190">
        <f t="shared" si="6"/>
        <v>20721935.230000004</v>
      </c>
      <c r="T45" s="152">
        <v>1235855</v>
      </c>
      <c r="U45" s="152">
        <v>399420.33999999997</v>
      </c>
      <c r="V45" s="152">
        <v>43895006.480000012</v>
      </c>
      <c r="W45" s="152"/>
      <c r="X45" s="152"/>
      <c r="Y45" s="300"/>
      <c r="Z45" s="100">
        <v>0</v>
      </c>
      <c r="AA45" s="342">
        <f t="shared" si="10"/>
        <v>45530281.820000008</v>
      </c>
      <c r="AB45" s="121">
        <f t="shared" si="11"/>
        <v>66252217.050000012</v>
      </c>
      <c r="AC45" s="720">
        <f t="shared" si="12"/>
        <v>8.7192749060038519</v>
      </c>
      <c r="AD45" s="720">
        <f t="shared" si="7"/>
        <v>-23.194078708694292</v>
      </c>
      <c r="AE45" s="720">
        <f t="shared" si="8"/>
        <v>-15.429563100551697</v>
      </c>
      <c r="AF45" s="179"/>
    </row>
    <row r="46" spans="1:32" ht="20.45" customHeight="1">
      <c r="A46" s="603" t="s">
        <v>123</v>
      </c>
      <c r="B46" s="117" t="s">
        <v>124</v>
      </c>
      <c r="C46" s="152">
        <v>16577781.239999996</v>
      </c>
      <c r="D46" s="152">
        <v>3459070.2499999995</v>
      </c>
      <c r="E46" s="119">
        <v>20036851.489999995</v>
      </c>
      <c r="F46" s="152">
        <v>5210375</v>
      </c>
      <c r="G46" s="152">
        <v>2049074</v>
      </c>
      <c r="H46" s="152">
        <v>388092224.52000004</v>
      </c>
      <c r="I46" s="301"/>
      <c r="J46" s="301"/>
      <c r="K46" s="301"/>
      <c r="L46" s="301"/>
      <c r="M46" s="301"/>
      <c r="N46" s="301"/>
      <c r="O46" s="121">
        <v>395351673.52000004</v>
      </c>
      <c r="P46" s="121">
        <f t="shared" si="9"/>
        <v>415388525.01000005</v>
      </c>
      <c r="Q46" s="152">
        <v>18333211.730000008</v>
      </c>
      <c r="R46" s="152">
        <v>43926719.549999967</v>
      </c>
      <c r="S46" s="190">
        <f t="shared" si="6"/>
        <v>62259931.279999971</v>
      </c>
      <c r="T46" s="152">
        <v>1137575</v>
      </c>
      <c r="U46" s="152">
        <v>255039</v>
      </c>
      <c r="V46" s="152">
        <v>31513033.699999996</v>
      </c>
      <c r="W46" s="8"/>
      <c r="X46" s="8"/>
      <c r="Y46" s="300"/>
      <c r="Z46" s="300"/>
      <c r="AA46" s="342">
        <f t="shared" si="10"/>
        <v>32905647.699999996</v>
      </c>
      <c r="AB46" s="121">
        <f t="shared" si="11"/>
        <v>95165578.979999959</v>
      </c>
      <c r="AC46" s="720">
        <f t="shared" si="12"/>
        <v>210.72711853492899</v>
      </c>
      <c r="AD46" s="720">
        <f t="shared" si="7"/>
        <v>-91.676866470040281</v>
      </c>
      <c r="AE46" s="720">
        <f t="shared" si="8"/>
        <v>-77.089983653807252</v>
      </c>
      <c r="AF46" s="179"/>
    </row>
    <row r="47" spans="1:32" ht="20.45" customHeight="1">
      <c r="A47" s="603" t="s">
        <v>125</v>
      </c>
      <c r="B47" s="117" t="s">
        <v>126</v>
      </c>
      <c r="C47" s="152">
        <v>21615429.430000007</v>
      </c>
      <c r="D47" s="152">
        <v>3732801.04</v>
      </c>
      <c r="E47" s="119">
        <v>25348230.470000006</v>
      </c>
      <c r="F47" s="152">
        <v>2449709</v>
      </c>
      <c r="G47" s="152">
        <v>67046</v>
      </c>
      <c r="H47" s="152">
        <v>57671272.349999987</v>
      </c>
      <c r="I47" s="301"/>
      <c r="J47" s="301"/>
      <c r="K47" s="301"/>
      <c r="L47" s="301">
        <v>110600</v>
      </c>
      <c r="M47" s="301"/>
      <c r="N47" s="100"/>
      <c r="O47" s="121">
        <v>60298627.349999987</v>
      </c>
      <c r="P47" s="121">
        <f t="shared" si="9"/>
        <v>85646857.819999993</v>
      </c>
      <c r="Q47" s="152">
        <v>24093934.820000004</v>
      </c>
      <c r="R47" s="152">
        <v>8461285.8499999996</v>
      </c>
      <c r="S47" s="190">
        <f t="shared" si="6"/>
        <v>32555220.670000002</v>
      </c>
      <c r="T47" s="152">
        <v>2070685</v>
      </c>
      <c r="U47" s="152">
        <v>285864.59999999998</v>
      </c>
      <c r="V47" s="152">
        <v>39507926.269999996</v>
      </c>
      <c r="W47" s="8"/>
      <c r="X47" s="8"/>
      <c r="Y47" s="300"/>
      <c r="Z47" s="300">
        <v>2248541.6399999997</v>
      </c>
      <c r="AA47" s="342">
        <f t="shared" si="10"/>
        <v>44113017.509999998</v>
      </c>
      <c r="AB47" s="121">
        <f t="shared" si="11"/>
        <v>76668238.180000007</v>
      </c>
      <c r="AC47" s="720">
        <f t="shared" si="12"/>
        <v>28.431926277968678</v>
      </c>
      <c r="AD47" s="720">
        <f t="shared" si="7"/>
        <v>-26.842418395449581</v>
      </c>
      <c r="AE47" s="720">
        <f t="shared" si="8"/>
        <v>-10.483303028897957</v>
      </c>
      <c r="AF47" s="179"/>
    </row>
    <row r="48" spans="1:32" ht="20.45" customHeight="1">
      <c r="A48" s="603" t="s">
        <v>127</v>
      </c>
      <c r="B48" s="117" t="s">
        <v>128</v>
      </c>
      <c r="C48" s="152">
        <v>16911170.049999997</v>
      </c>
      <c r="D48" s="152">
        <v>10085909.409999998</v>
      </c>
      <c r="E48" s="119">
        <v>26997079.459999993</v>
      </c>
      <c r="F48" s="152">
        <v>1593435</v>
      </c>
      <c r="G48" s="152">
        <v>209852.93</v>
      </c>
      <c r="H48" s="152">
        <v>540884749.53000009</v>
      </c>
      <c r="I48" s="301"/>
      <c r="J48" s="301"/>
      <c r="K48" s="301"/>
      <c r="L48" s="301"/>
      <c r="M48" s="301"/>
      <c r="N48" s="301"/>
      <c r="O48" s="121">
        <v>542688037.46000004</v>
      </c>
      <c r="P48" s="121">
        <f t="shared" si="9"/>
        <v>569685116.92000008</v>
      </c>
      <c r="Q48" s="152">
        <v>16298479.580000002</v>
      </c>
      <c r="R48" s="152">
        <v>6973615.1599999992</v>
      </c>
      <c r="S48" s="190">
        <f t="shared" si="6"/>
        <v>23272094.740000002</v>
      </c>
      <c r="T48" s="152">
        <v>4152189</v>
      </c>
      <c r="U48" s="152">
        <v>224716.18</v>
      </c>
      <c r="V48" s="152">
        <v>396814100.92000002</v>
      </c>
      <c r="W48" s="8"/>
      <c r="X48" s="8"/>
      <c r="Y48" s="300"/>
      <c r="Z48" s="300"/>
      <c r="AA48" s="342">
        <f t="shared" si="10"/>
        <v>401191006.10000002</v>
      </c>
      <c r="AB48" s="121">
        <f t="shared" si="11"/>
        <v>424463100.84000003</v>
      </c>
      <c r="AC48" s="720">
        <f t="shared" si="12"/>
        <v>-13.797732178842104</v>
      </c>
      <c r="AD48" s="720">
        <f t="shared" si="7"/>
        <v>-26.073364731285302</v>
      </c>
      <c r="AE48" s="720">
        <f t="shared" si="8"/>
        <v>-25.49162893093332</v>
      </c>
      <c r="AF48" s="179"/>
    </row>
    <row r="49" spans="1:32" ht="20.45" customHeight="1">
      <c r="A49" s="603" t="s">
        <v>129</v>
      </c>
      <c r="B49" s="117" t="s">
        <v>130</v>
      </c>
      <c r="C49" s="152">
        <v>16417509.729999999</v>
      </c>
      <c r="D49" s="152">
        <v>7138765.4499999993</v>
      </c>
      <c r="E49" s="119">
        <v>23556275.18</v>
      </c>
      <c r="F49" s="152">
        <v>3615744</v>
      </c>
      <c r="G49" s="152">
        <v>1190967</v>
      </c>
      <c r="H49" s="152">
        <v>66372485.869999997</v>
      </c>
      <c r="I49" s="101"/>
      <c r="J49" s="101"/>
      <c r="K49" s="101"/>
      <c r="L49" s="301"/>
      <c r="M49" s="301"/>
      <c r="N49" s="301">
        <v>17075659</v>
      </c>
      <c r="O49" s="121">
        <v>88254855.870000005</v>
      </c>
      <c r="P49" s="121">
        <f t="shared" si="9"/>
        <v>111811131.05000001</v>
      </c>
      <c r="Q49" s="152">
        <v>16429976.709999999</v>
      </c>
      <c r="R49" s="152">
        <v>9649552.9199999962</v>
      </c>
      <c r="S49" s="190">
        <f t="shared" si="6"/>
        <v>26079529.629999995</v>
      </c>
      <c r="T49" s="152">
        <v>1976086</v>
      </c>
      <c r="U49" s="152">
        <v>1051874</v>
      </c>
      <c r="V49" s="152">
        <v>25230895.739999998</v>
      </c>
      <c r="W49" s="8"/>
      <c r="X49" s="8"/>
      <c r="Y49" s="300"/>
      <c r="Z49" s="300"/>
      <c r="AA49" s="342">
        <f t="shared" si="10"/>
        <v>28258855.739999998</v>
      </c>
      <c r="AB49" s="121">
        <f t="shared" si="11"/>
        <v>54338385.36999999</v>
      </c>
      <c r="AC49" s="720">
        <f t="shared" si="12"/>
        <v>10.71160202841541</v>
      </c>
      <c r="AD49" s="720">
        <f t="shared" si="7"/>
        <v>-67.980395569819436</v>
      </c>
      <c r="AE49" s="720">
        <f t="shared" si="8"/>
        <v>-51.401631608841527</v>
      </c>
      <c r="AF49" s="179"/>
    </row>
    <row r="50" spans="1:32" ht="20.45" customHeight="1">
      <c r="A50" s="603" t="s">
        <v>131</v>
      </c>
      <c r="B50" s="117" t="s">
        <v>132</v>
      </c>
      <c r="C50" s="152">
        <v>16850215.090000004</v>
      </c>
      <c r="D50" s="152">
        <v>29467982.940000001</v>
      </c>
      <c r="E50" s="119">
        <v>46318198.030000001</v>
      </c>
      <c r="F50" s="152">
        <v>122950</v>
      </c>
      <c r="G50" s="152">
        <v>426226</v>
      </c>
      <c r="H50" s="152">
        <v>69723496.679999977</v>
      </c>
      <c r="I50" s="101"/>
      <c r="J50" s="101"/>
      <c r="K50" s="101"/>
      <c r="L50" s="301"/>
      <c r="M50" s="301"/>
      <c r="N50" s="301"/>
      <c r="O50" s="121">
        <v>70272672.679999977</v>
      </c>
      <c r="P50" s="121">
        <f t="shared" si="9"/>
        <v>116590870.70999998</v>
      </c>
      <c r="Q50" s="152">
        <v>18489139.900000002</v>
      </c>
      <c r="R50" s="152">
        <v>3297327.0799999996</v>
      </c>
      <c r="S50" s="190">
        <f t="shared" si="6"/>
        <v>21786466.98</v>
      </c>
      <c r="T50" s="8">
        <v>1166800</v>
      </c>
      <c r="U50" s="152">
        <v>671678.63</v>
      </c>
      <c r="V50" s="152">
        <v>97772619.299999997</v>
      </c>
      <c r="W50" s="8"/>
      <c r="X50" s="8"/>
      <c r="Y50" s="300"/>
      <c r="Z50" s="100"/>
      <c r="AA50" s="342">
        <f t="shared" si="10"/>
        <v>99611097.929999992</v>
      </c>
      <c r="AB50" s="121">
        <f t="shared" si="11"/>
        <v>121397564.91</v>
      </c>
      <c r="AC50" s="720">
        <f t="shared" si="12"/>
        <v>-52.963483238512332</v>
      </c>
      <c r="AD50" s="720">
        <f t="shared" si="7"/>
        <v>41.749408598130501</v>
      </c>
      <c r="AE50" s="720">
        <f t="shared" si="8"/>
        <v>4.1227020355271682</v>
      </c>
      <c r="AF50" s="179"/>
    </row>
    <row r="51" spans="1:32" ht="20.45" customHeight="1">
      <c r="A51" s="603" t="s">
        <v>133</v>
      </c>
      <c r="B51" s="117" t="s">
        <v>134</v>
      </c>
      <c r="C51" s="152">
        <v>17949818.559999991</v>
      </c>
      <c r="D51" s="152">
        <v>9149842.8000000026</v>
      </c>
      <c r="E51" s="119">
        <v>27099661.359999992</v>
      </c>
      <c r="F51" s="152">
        <v>4588920</v>
      </c>
      <c r="G51" s="152">
        <v>437866</v>
      </c>
      <c r="H51" s="152">
        <v>121270834.65000001</v>
      </c>
      <c r="I51" s="101"/>
      <c r="J51" s="101"/>
      <c r="K51" s="101"/>
      <c r="L51" s="301"/>
      <c r="M51" s="301"/>
      <c r="N51" s="301"/>
      <c r="O51" s="121">
        <v>126297620.65000001</v>
      </c>
      <c r="P51" s="121">
        <f t="shared" si="9"/>
        <v>153397282.00999999</v>
      </c>
      <c r="Q51" s="152">
        <v>18309714.27</v>
      </c>
      <c r="R51" s="152">
        <v>17958785.470000003</v>
      </c>
      <c r="S51" s="190">
        <f t="shared" si="6"/>
        <v>36268499.740000002</v>
      </c>
      <c r="T51" s="152">
        <v>1248268</v>
      </c>
      <c r="U51" s="152">
        <v>663842.23</v>
      </c>
      <c r="V51" s="152">
        <v>19968390.479999997</v>
      </c>
      <c r="W51" s="8"/>
      <c r="X51" s="8"/>
      <c r="Y51" s="300"/>
      <c r="Z51" s="300">
        <v>194747</v>
      </c>
      <c r="AA51" s="342">
        <f t="shared" si="10"/>
        <v>22075247.709999997</v>
      </c>
      <c r="AB51" s="121">
        <f t="shared" si="11"/>
        <v>58343747.450000003</v>
      </c>
      <c r="AC51" s="720">
        <f t="shared" si="12"/>
        <v>33.833774740571201</v>
      </c>
      <c r="AD51" s="720">
        <f t="shared" si="7"/>
        <v>-82.521248146728254</v>
      </c>
      <c r="AE51" s="720">
        <f t="shared" si="8"/>
        <v>-61.96559242412355</v>
      </c>
      <c r="AF51" s="179"/>
    </row>
    <row r="52" spans="1:32" ht="20.45" customHeight="1">
      <c r="A52" s="603" t="s">
        <v>135</v>
      </c>
      <c r="B52" s="117" t="s">
        <v>136</v>
      </c>
      <c r="C52" s="152">
        <v>31547778.210000001</v>
      </c>
      <c r="D52" s="152">
        <v>3126410.7300000004</v>
      </c>
      <c r="E52" s="119">
        <v>34674188.939999998</v>
      </c>
      <c r="F52" s="152">
        <v>1079108</v>
      </c>
      <c r="G52" s="152">
        <v>1201363</v>
      </c>
      <c r="H52" s="152">
        <v>922842238.57000065</v>
      </c>
      <c r="I52" s="101"/>
      <c r="J52" s="101"/>
      <c r="K52" s="101"/>
      <c r="L52" s="301"/>
      <c r="M52" s="301"/>
      <c r="N52" s="301"/>
      <c r="O52" s="121">
        <v>925122709.57000065</v>
      </c>
      <c r="P52" s="121">
        <f t="shared" si="9"/>
        <v>959796898.51000071</v>
      </c>
      <c r="Q52" s="152">
        <v>30444399.449999999</v>
      </c>
      <c r="R52" s="152">
        <v>15532230.699999997</v>
      </c>
      <c r="S52" s="190">
        <f t="shared" si="6"/>
        <v>45976630.149999999</v>
      </c>
      <c r="T52" s="152">
        <v>500350</v>
      </c>
      <c r="U52" s="152">
        <v>1004845</v>
      </c>
      <c r="V52" s="152">
        <v>41667041.510000005</v>
      </c>
      <c r="W52" s="8"/>
      <c r="X52" s="8"/>
      <c r="Y52" s="300"/>
      <c r="Z52" s="300"/>
      <c r="AA52" s="342">
        <f t="shared" si="10"/>
        <v>43172236.510000005</v>
      </c>
      <c r="AB52" s="121">
        <f t="shared" si="11"/>
        <v>89148866.659999996</v>
      </c>
      <c r="AC52" s="720">
        <f t="shared" si="12"/>
        <v>32.596122809267939</v>
      </c>
      <c r="AD52" s="720">
        <f t="shared" si="7"/>
        <v>-95.333350261170594</v>
      </c>
      <c r="AE52" s="720">
        <f t="shared" si="8"/>
        <v>-90.711694651400137</v>
      </c>
      <c r="AF52" s="179"/>
    </row>
    <row r="53" spans="1:32" ht="20.45" customHeight="1">
      <c r="A53" s="603" t="s">
        <v>137</v>
      </c>
      <c r="B53" s="117" t="s">
        <v>138</v>
      </c>
      <c r="C53" s="152">
        <v>20386033.699999999</v>
      </c>
      <c r="D53" s="152">
        <v>1535253.66</v>
      </c>
      <c r="E53" s="119">
        <v>21921287.359999999</v>
      </c>
      <c r="F53" s="152">
        <v>1923985</v>
      </c>
      <c r="G53" s="152">
        <v>616347</v>
      </c>
      <c r="H53" s="152">
        <v>33266849.68</v>
      </c>
      <c r="I53" s="101"/>
      <c r="J53" s="101"/>
      <c r="K53" s="101"/>
      <c r="L53" s="301">
        <v>281250</v>
      </c>
      <c r="M53" s="301"/>
      <c r="N53" s="301"/>
      <c r="O53" s="121">
        <v>36088431.68</v>
      </c>
      <c r="P53" s="121">
        <f t="shared" si="9"/>
        <v>58009719.039999999</v>
      </c>
      <c r="Q53" s="152">
        <v>20863859.519999996</v>
      </c>
      <c r="R53" s="152">
        <v>1439838.8799999994</v>
      </c>
      <c r="S53" s="190">
        <f t="shared" si="6"/>
        <v>22303698.399999995</v>
      </c>
      <c r="T53" s="152">
        <v>530500</v>
      </c>
      <c r="U53" s="152">
        <v>269056</v>
      </c>
      <c r="V53" s="152">
        <v>21425681.039999999</v>
      </c>
      <c r="W53" s="8"/>
      <c r="X53" s="8"/>
      <c r="Y53" s="300"/>
      <c r="Z53" s="100"/>
      <c r="AA53" s="342">
        <f t="shared" si="10"/>
        <v>22225237.039999999</v>
      </c>
      <c r="AB53" s="121">
        <f t="shared" si="11"/>
        <v>44528935.439999998</v>
      </c>
      <c r="AC53" s="720">
        <f t="shared" si="12"/>
        <v>1.7444734596097891</v>
      </c>
      <c r="AD53" s="720">
        <f t="shared" si="7"/>
        <v>-38.414511228768369</v>
      </c>
      <c r="AE53" s="720">
        <f t="shared" si="8"/>
        <v>-23.238836221055418</v>
      </c>
      <c r="AF53" s="179"/>
    </row>
    <row r="54" spans="1:32" ht="20.45" customHeight="1">
      <c r="A54" s="603" t="s">
        <v>139</v>
      </c>
      <c r="B54" s="117" t="s">
        <v>140</v>
      </c>
      <c r="C54" s="152">
        <v>19136358.890000001</v>
      </c>
      <c r="D54" s="152">
        <v>1243083.3400000001</v>
      </c>
      <c r="E54" s="119">
        <v>20379442.23</v>
      </c>
      <c r="F54" s="152">
        <v>2525060</v>
      </c>
      <c r="G54" s="152">
        <v>606840</v>
      </c>
      <c r="H54" s="152">
        <v>31191444.890000004</v>
      </c>
      <c r="I54" s="101"/>
      <c r="J54" s="101"/>
      <c r="K54" s="101"/>
      <c r="L54" s="301"/>
      <c r="M54" s="301"/>
      <c r="N54" s="100">
        <v>50300</v>
      </c>
      <c r="O54" s="121">
        <v>34373644.890000001</v>
      </c>
      <c r="P54" s="121">
        <f t="shared" si="9"/>
        <v>54753087.120000005</v>
      </c>
      <c r="Q54" s="152">
        <v>19250864.84</v>
      </c>
      <c r="R54" s="152">
        <v>2936209.9499999997</v>
      </c>
      <c r="S54" s="190">
        <f t="shared" si="6"/>
        <v>22187074.789999999</v>
      </c>
      <c r="T54" s="152">
        <v>1675388</v>
      </c>
      <c r="U54" s="152">
        <v>181769</v>
      </c>
      <c r="V54" s="152">
        <v>18971764.399999999</v>
      </c>
      <c r="W54" s="8"/>
      <c r="X54" s="8"/>
      <c r="Y54" s="300"/>
      <c r="Z54" s="100">
        <v>83825</v>
      </c>
      <c r="AA54" s="342">
        <f t="shared" si="10"/>
        <v>20912746.399999999</v>
      </c>
      <c r="AB54" s="121">
        <f t="shared" si="11"/>
        <v>43099821.189999998</v>
      </c>
      <c r="AC54" s="720">
        <f t="shared" si="12"/>
        <v>8.8698824020759215</v>
      </c>
      <c r="AD54" s="720">
        <f t="shared" si="7"/>
        <v>-39.160521187312476</v>
      </c>
      <c r="AE54" s="720">
        <f t="shared" si="8"/>
        <v>-21.283303906609031</v>
      </c>
      <c r="AF54" s="179"/>
    </row>
    <row r="55" spans="1:32" ht="20.45" customHeight="1">
      <c r="A55" s="603" t="s">
        <v>141</v>
      </c>
      <c r="B55" s="117" t="s">
        <v>142</v>
      </c>
      <c r="C55" s="152">
        <v>18704573.469999999</v>
      </c>
      <c r="D55" s="152">
        <v>9899665.6999999993</v>
      </c>
      <c r="E55" s="119">
        <v>28604239.169999998</v>
      </c>
      <c r="F55" s="152">
        <v>2568032.6</v>
      </c>
      <c r="G55" s="152">
        <v>356489</v>
      </c>
      <c r="H55" s="152">
        <v>19806676.879999999</v>
      </c>
      <c r="I55" s="101"/>
      <c r="J55" s="101"/>
      <c r="K55" s="101"/>
      <c r="L55" s="301">
        <v>0</v>
      </c>
      <c r="M55" s="301"/>
      <c r="N55" s="100"/>
      <c r="O55" s="121">
        <v>22731198.48</v>
      </c>
      <c r="P55" s="121">
        <f t="shared" si="9"/>
        <v>51335437.649999999</v>
      </c>
      <c r="Q55" s="152">
        <v>19306911.309999999</v>
      </c>
      <c r="R55" s="152">
        <v>10005546.75</v>
      </c>
      <c r="S55" s="190">
        <f t="shared" si="6"/>
        <v>29312458.059999999</v>
      </c>
      <c r="T55" s="152">
        <v>1202463.1000000001</v>
      </c>
      <c r="U55" s="152">
        <v>370816</v>
      </c>
      <c r="V55" s="152">
        <v>18841257.93</v>
      </c>
      <c r="W55" s="8"/>
      <c r="X55" s="8"/>
      <c r="Y55" s="100"/>
      <c r="Z55" s="100"/>
      <c r="AA55" s="342">
        <f t="shared" si="10"/>
        <v>20414537.030000001</v>
      </c>
      <c r="AB55" s="121">
        <f t="shared" si="11"/>
        <v>49726995.090000004</v>
      </c>
      <c r="AC55" s="720">
        <f t="shared" si="12"/>
        <v>2.47592283713939</v>
      </c>
      <c r="AD55" s="720">
        <f t="shared" si="7"/>
        <v>-10.191549961777463</v>
      </c>
      <c r="AE55" s="720">
        <f t="shared" si="8"/>
        <v>-3.1332012224502681</v>
      </c>
      <c r="AF55" s="179"/>
    </row>
    <row r="56" spans="1:32" ht="20.45" customHeight="1">
      <c r="A56" s="603" t="s">
        <v>143</v>
      </c>
      <c r="B56" s="117" t="s">
        <v>144</v>
      </c>
      <c r="C56" s="152">
        <v>17616991.899999999</v>
      </c>
      <c r="D56" s="152">
        <v>56939153.810000002</v>
      </c>
      <c r="E56" s="119">
        <v>74556145.710000008</v>
      </c>
      <c r="F56" s="152">
        <v>4770503</v>
      </c>
      <c r="G56" s="152">
        <v>362252</v>
      </c>
      <c r="H56" s="152">
        <v>82004794.719999999</v>
      </c>
      <c r="I56" s="101"/>
      <c r="J56" s="101"/>
      <c r="K56" s="101"/>
      <c r="L56" s="301">
        <v>8958688.5199999996</v>
      </c>
      <c r="M56" s="301"/>
      <c r="N56" s="301"/>
      <c r="O56" s="121">
        <v>96096238.239999995</v>
      </c>
      <c r="P56" s="121">
        <f t="shared" si="9"/>
        <v>170652383.94999999</v>
      </c>
      <c r="Q56" s="152">
        <v>18588104.850000001</v>
      </c>
      <c r="R56" s="152">
        <v>35252090.269999996</v>
      </c>
      <c r="S56" s="190">
        <f t="shared" si="6"/>
        <v>53840195.119999997</v>
      </c>
      <c r="T56" s="152">
        <v>625569</v>
      </c>
      <c r="U56" s="152">
        <v>257251</v>
      </c>
      <c r="V56" s="152">
        <v>19847560.290000003</v>
      </c>
      <c r="W56" s="8"/>
      <c r="X56" s="8"/>
      <c r="Y56" s="100">
        <v>28</v>
      </c>
      <c r="Z56" s="300"/>
      <c r="AA56" s="342">
        <f t="shared" si="10"/>
        <v>20730408.290000003</v>
      </c>
      <c r="AB56" s="121">
        <f t="shared" si="11"/>
        <v>74570603.409999996</v>
      </c>
      <c r="AC56" s="720">
        <f t="shared" si="12"/>
        <v>-27.78570484394211</v>
      </c>
      <c r="AD56" s="720">
        <f t="shared" si="7"/>
        <v>-78.427450783009959</v>
      </c>
      <c r="AE56" s="720">
        <f t="shared" si="8"/>
        <v>-56.302630128010001</v>
      </c>
      <c r="AF56" s="179"/>
    </row>
    <row r="57" spans="1:32" ht="20.45" customHeight="1">
      <c r="A57" s="603" t="s">
        <v>145</v>
      </c>
      <c r="B57" s="117" t="s">
        <v>146</v>
      </c>
      <c r="C57" s="152">
        <v>17762423.709999997</v>
      </c>
      <c r="D57" s="152">
        <v>3601888.6499999985</v>
      </c>
      <c r="E57" s="119">
        <v>21364312.359999996</v>
      </c>
      <c r="F57" s="152">
        <v>1800439</v>
      </c>
      <c r="G57" s="152">
        <v>301442.15000000002</v>
      </c>
      <c r="H57" s="152">
        <v>30897674.119999997</v>
      </c>
      <c r="I57" s="101"/>
      <c r="J57" s="101"/>
      <c r="K57" s="101"/>
      <c r="L57" s="301"/>
      <c r="M57" s="301"/>
      <c r="N57" s="100">
        <v>7504</v>
      </c>
      <c r="O57" s="121">
        <v>33007059.269999996</v>
      </c>
      <c r="P57" s="121">
        <f t="shared" si="9"/>
        <v>54371371.629999995</v>
      </c>
      <c r="Q57" s="152">
        <v>19713334.989999998</v>
      </c>
      <c r="R57" s="152">
        <v>9015790.5900000017</v>
      </c>
      <c r="S57" s="190">
        <f t="shared" si="6"/>
        <v>28729125.579999998</v>
      </c>
      <c r="T57" s="152">
        <v>405750</v>
      </c>
      <c r="U57" s="152">
        <v>330803.65000000002</v>
      </c>
      <c r="V57" s="152">
        <v>84629480.220000014</v>
      </c>
      <c r="W57" s="8"/>
      <c r="X57" s="8"/>
      <c r="Y57" s="300"/>
      <c r="Z57" s="300"/>
      <c r="AA57" s="342">
        <f t="shared" si="10"/>
        <v>85366033.87000002</v>
      </c>
      <c r="AB57" s="121">
        <f t="shared" si="11"/>
        <v>114095159.45000002</v>
      </c>
      <c r="AC57" s="720">
        <f t="shared" si="12"/>
        <v>34.472503003602419</v>
      </c>
      <c r="AD57" s="720">
        <f t="shared" si="7"/>
        <v>158.6296257770195</v>
      </c>
      <c r="AE57" s="720">
        <f t="shared" si="8"/>
        <v>109.84418091642694</v>
      </c>
      <c r="AF57" s="179"/>
    </row>
    <row r="58" spans="1:32" ht="20.45" customHeight="1">
      <c r="A58" s="603" t="s">
        <v>147</v>
      </c>
      <c r="B58" s="117" t="s">
        <v>148</v>
      </c>
      <c r="C58" s="152">
        <v>18743787.029999997</v>
      </c>
      <c r="D58" s="152">
        <v>36482.76</v>
      </c>
      <c r="E58" s="119">
        <v>18780269.789999999</v>
      </c>
      <c r="F58" s="152">
        <v>2865220</v>
      </c>
      <c r="G58" s="152">
        <v>753461</v>
      </c>
      <c r="H58" s="152">
        <v>324332606.56999981</v>
      </c>
      <c r="I58" s="101"/>
      <c r="J58" s="101"/>
      <c r="K58" s="101"/>
      <c r="L58" s="101"/>
      <c r="M58" s="101"/>
      <c r="N58" s="101"/>
      <c r="O58" s="121">
        <v>327951287.56999981</v>
      </c>
      <c r="P58" s="121">
        <f t="shared" si="9"/>
        <v>346731557.35999984</v>
      </c>
      <c r="Q58" s="152">
        <v>19143439.82</v>
      </c>
      <c r="R58" s="152">
        <v>2297335.3000000003</v>
      </c>
      <c r="S58" s="190">
        <f t="shared" si="6"/>
        <v>21440775.120000001</v>
      </c>
      <c r="T58" s="152">
        <v>521280</v>
      </c>
      <c r="U58" s="152">
        <v>1126095</v>
      </c>
      <c r="V58" s="152">
        <v>33489839.519999988</v>
      </c>
      <c r="W58" s="8"/>
      <c r="X58" s="8"/>
      <c r="Y58" s="300"/>
      <c r="Z58" s="300"/>
      <c r="AA58" s="342">
        <f t="shared" si="10"/>
        <v>35137214.519999988</v>
      </c>
      <c r="AB58" s="121">
        <f t="shared" si="11"/>
        <v>56577989.639999986</v>
      </c>
      <c r="AC58" s="720">
        <f t="shared" si="12"/>
        <v>14.166491534731046</v>
      </c>
      <c r="AD58" s="720">
        <f t="shared" si="7"/>
        <v>-89.285843400599518</v>
      </c>
      <c r="AE58" s="720">
        <f t="shared" si="8"/>
        <v>-83.682480455259821</v>
      </c>
      <c r="AF58" s="179"/>
    </row>
    <row r="59" spans="1:32" ht="20.45" customHeight="1">
      <c r="A59" s="603" t="s">
        <v>149</v>
      </c>
      <c r="B59" s="117" t="s">
        <v>150</v>
      </c>
      <c r="C59" s="152">
        <v>20689697.640000004</v>
      </c>
      <c r="D59" s="152">
        <v>6019683.1699999981</v>
      </c>
      <c r="E59" s="119">
        <v>26709380.810000002</v>
      </c>
      <c r="F59" s="152">
        <v>4878775</v>
      </c>
      <c r="G59" s="152">
        <v>1652053.63</v>
      </c>
      <c r="H59" s="152">
        <v>36052627.259999998</v>
      </c>
      <c r="I59" s="101"/>
      <c r="J59" s="101"/>
      <c r="K59" s="101"/>
      <c r="L59" s="101"/>
      <c r="M59" s="101"/>
      <c r="N59" s="152">
        <v>29227.25</v>
      </c>
      <c r="O59" s="121">
        <v>42612683.140000001</v>
      </c>
      <c r="P59" s="121">
        <f t="shared" si="9"/>
        <v>69322063.950000003</v>
      </c>
      <c r="Q59" s="152">
        <v>21237844.199999992</v>
      </c>
      <c r="R59" s="152">
        <v>5872048.7100000009</v>
      </c>
      <c r="S59" s="190">
        <f t="shared" si="6"/>
        <v>27109892.909999993</v>
      </c>
      <c r="T59" s="152">
        <v>3302047</v>
      </c>
      <c r="U59" s="152">
        <v>514845.13</v>
      </c>
      <c r="V59" s="152">
        <v>45127271.699999988</v>
      </c>
      <c r="W59" s="8"/>
      <c r="X59" s="8"/>
      <c r="Y59" s="300"/>
      <c r="Z59" s="100"/>
      <c r="AA59" s="342">
        <f t="shared" si="10"/>
        <v>48944163.829999991</v>
      </c>
      <c r="AB59" s="121">
        <f t="shared" si="11"/>
        <v>76054056.73999998</v>
      </c>
      <c r="AC59" s="720">
        <f t="shared" si="12"/>
        <v>1.4995184757335835</v>
      </c>
      <c r="AD59" s="720">
        <f t="shared" si="7"/>
        <v>14.858207048822766</v>
      </c>
      <c r="AE59" s="720">
        <f t="shared" si="8"/>
        <v>9.7111834333951279</v>
      </c>
      <c r="AF59" s="179"/>
    </row>
    <row r="60" spans="1:32" ht="20.45" customHeight="1">
      <c r="A60" s="603" t="s">
        <v>151</v>
      </c>
      <c r="B60" s="117" t="s">
        <v>152</v>
      </c>
      <c r="C60" s="152">
        <v>20155253.849999994</v>
      </c>
      <c r="D60" s="152">
        <v>2740343.57</v>
      </c>
      <c r="E60" s="119">
        <v>22895597.419999994</v>
      </c>
      <c r="F60" s="152">
        <v>65400</v>
      </c>
      <c r="G60" s="152">
        <v>1307021</v>
      </c>
      <c r="H60" s="152">
        <v>173625941.49000001</v>
      </c>
      <c r="I60" s="101"/>
      <c r="J60" s="101">
        <v>3000</v>
      </c>
      <c r="K60" s="101"/>
      <c r="L60" s="101"/>
      <c r="M60" s="101"/>
      <c r="N60" s="152"/>
      <c r="O60" s="121">
        <v>175001362.49000001</v>
      </c>
      <c r="P60" s="121">
        <f t="shared" si="9"/>
        <v>197896959.91</v>
      </c>
      <c r="Q60" s="152">
        <v>16794537.450000003</v>
      </c>
      <c r="R60" s="152">
        <v>4946147.0000000009</v>
      </c>
      <c r="S60" s="190">
        <f t="shared" si="6"/>
        <v>21740684.450000003</v>
      </c>
      <c r="T60" s="152">
        <v>2576</v>
      </c>
      <c r="U60" s="152">
        <v>896135</v>
      </c>
      <c r="V60" s="152">
        <v>18853416.399999999</v>
      </c>
      <c r="W60" s="8"/>
      <c r="X60" s="300">
        <v>36000</v>
      </c>
      <c r="Y60" s="300"/>
      <c r="Z60" s="300"/>
      <c r="AA60" s="342">
        <f t="shared" si="10"/>
        <v>19788127.399999999</v>
      </c>
      <c r="AB60" s="121">
        <f t="shared" si="11"/>
        <v>41528811.850000001</v>
      </c>
      <c r="AC60" s="720">
        <f t="shared" si="12"/>
        <v>-5.0442578492891386</v>
      </c>
      <c r="AD60" s="720">
        <f t="shared" si="7"/>
        <v>-88.692586664214829</v>
      </c>
      <c r="AE60" s="720">
        <f t="shared" si="8"/>
        <v>-79.0149318772322</v>
      </c>
      <c r="AF60" s="179"/>
    </row>
    <row r="61" spans="1:32" ht="20.45" customHeight="1">
      <c r="A61" s="603" t="s">
        <v>153</v>
      </c>
      <c r="B61" s="117" t="s">
        <v>154</v>
      </c>
      <c r="C61" s="152">
        <v>24847033.949999999</v>
      </c>
      <c r="D61" s="152">
        <v>4599831.9000000004</v>
      </c>
      <c r="E61" s="119">
        <v>29446865.850000001</v>
      </c>
      <c r="F61" s="152">
        <v>516700</v>
      </c>
      <c r="G61" s="152">
        <v>1664004</v>
      </c>
      <c r="H61" s="152">
        <v>587032849.42999995</v>
      </c>
      <c r="I61" s="101"/>
      <c r="J61" s="101"/>
      <c r="K61" s="101"/>
      <c r="L61" s="101"/>
      <c r="M61" s="101"/>
      <c r="N61" s="101">
        <v>2449.6999999999998</v>
      </c>
      <c r="O61" s="121">
        <v>589216003.13</v>
      </c>
      <c r="P61" s="121">
        <f t="shared" si="9"/>
        <v>618662868.98000002</v>
      </c>
      <c r="Q61" s="152">
        <v>23925580.93</v>
      </c>
      <c r="R61" s="152">
        <v>8546133.9199999999</v>
      </c>
      <c r="S61" s="190">
        <f t="shared" si="6"/>
        <v>32471714.850000001</v>
      </c>
      <c r="T61" s="152">
        <v>529120</v>
      </c>
      <c r="U61" s="152">
        <v>542450.19999999995</v>
      </c>
      <c r="V61" s="152">
        <v>26901460.919999998</v>
      </c>
      <c r="W61" s="152"/>
      <c r="X61" s="152"/>
      <c r="Y61" s="300"/>
      <c r="Z61" s="100"/>
      <c r="AA61" s="342">
        <f t="shared" si="10"/>
        <v>27973031.119999997</v>
      </c>
      <c r="AB61" s="121">
        <f t="shared" si="11"/>
        <v>60444745.969999999</v>
      </c>
      <c r="AC61" s="720">
        <f t="shared" si="12"/>
        <v>10.272227324321511</v>
      </c>
      <c r="AD61" s="720">
        <f t="shared" si="7"/>
        <v>-95.252499767249489</v>
      </c>
      <c r="AE61" s="720">
        <f t="shared" si="8"/>
        <v>-90.229776344965344</v>
      </c>
      <c r="AF61" s="179"/>
    </row>
    <row r="62" spans="1:32" ht="20.45" customHeight="1">
      <c r="A62" s="603" t="s">
        <v>155</v>
      </c>
      <c r="B62" s="117" t="s">
        <v>156</v>
      </c>
      <c r="C62" s="152">
        <v>17620253.82</v>
      </c>
      <c r="D62" s="152">
        <v>54443.66</v>
      </c>
      <c r="E62" s="119">
        <v>17674697.48</v>
      </c>
      <c r="F62" s="101">
        <v>1243530</v>
      </c>
      <c r="G62" s="152">
        <v>576896.66999999993</v>
      </c>
      <c r="H62" s="152">
        <v>56479945.490000002</v>
      </c>
      <c r="I62" s="101"/>
      <c r="J62" s="101"/>
      <c r="K62" s="101"/>
      <c r="L62" s="152"/>
      <c r="M62" s="152"/>
      <c r="N62" s="101"/>
      <c r="O62" s="121">
        <v>58300372.160000004</v>
      </c>
      <c r="P62" s="121">
        <f t="shared" si="9"/>
        <v>75975069.640000001</v>
      </c>
      <c r="Q62" s="152">
        <v>18777265.980000004</v>
      </c>
      <c r="R62" s="152">
        <v>539763.36</v>
      </c>
      <c r="S62" s="190">
        <f t="shared" si="6"/>
        <v>19317029.340000004</v>
      </c>
      <c r="T62" s="152">
        <v>464800</v>
      </c>
      <c r="U62" s="152">
        <v>773061</v>
      </c>
      <c r="V62" s="152">
        <v>19035053.210000001</v>
      </c>
      <c r="W62" s="8"/>
      <c r="X62" s="8"/>
      <c r="Y62" s="300"/>
      <c r="Z62" s="300"/>
      <c r="AA62" s="342">
        <f t="shared" si="10"/>
        <v>20272914.210000001</v>
      </c>
      <c r="AB62" s="121">
        <f t="shared" si="11"/>
        <v>39589943.550000004</v>
      </c>
      <c r="AC62" s="720">
        <f t="shared" si="12"/>
        <v>9.2919941733565832</v>
      </c>
      <c r="AD62" s="720">
        <f t="shared" si="7"/>
        <v>-65.226784222984278</v>
      </c>
      <c r="AE62" s="720">
        <f t="shared" si="8"/>
        <v>-47.890875602229976</v>
      </c>
      <c r="AF62" s="179"/>
    </row>
    <row r="63" spans="1:32" ht="20.45" customHeight="1">
      <c r="A63" s="603" t="s">
        <v>157</v>
      </c>
      <c r="B63" s="117" t="s">
        <v>158</v>
      </c>
      <c r="C63" s="152">
        <v>15680178.660000002</v>
      </c>
      <c r="D63" s="152">
        <v>1241870</v>
      </c>
      <c r="E63" s="119">
        <v>16922048.660000004</v>
      </c>
      <c r="F63" s="101"/>
      <c r="G63" s="101"/>
      <c r="H63" s="152">
        <v>175892196.54999998</v>
      </c>
      <c r="I63" s="101"/>
      <c r="J63" s="101"/>
      <c r="K63" s="101"/>
      <c r="L63" s="101"/>
      <c r="M63" s="101"/>
      <c r="N63" s="101"/>
      <c r="O63" s="121">
        <v>175892196.54999998</v>
      </c>
      <c r="P63" s="121">
        <f t="shared" si="9"/>
        <v>192814245.20999998</v>
      </c>
      <c r="Q63" s="152">
        <v>15982890.6</v>
      </c>
      <c r="R63" s="152">
        <v>1203603.2999999998</v>
      </c>
      <c r="S63" s="190">
        <f t="shared" si="6"/>
        <v>17186493.899999999</v>
      </c>
      <c r="T63" s="8"/>
      <c r="U63" s="8"/>
      <c r="V63" s="152">
        <v>30277472.649999999</v>
      </c>
      <c r="W63" s="8"/>
      <c r="X63" s="8"/>
      <c r="Y63" s="300"/>
      <c r="Z63" s="300"/>
      <c r="AA63" s="342">
        <f t="shared" si="10"/>
        <v>30277472.649999999</v>
      </c>
      <c r="AB63" s="121">
        <f t="shared" si="11"/>
        <v>47463966.549999997</v>
      </c>
      <c r="AC63" s="720">
        <f t="shared" si="12"/>
        <v>1.5627259164257397</v>
      </c>
      <c r="AD63" s="720">
        <f t="shared" si="7"/>
        <v>-82.786346839785367</v>
      </c>
      <c r="AE63" s="720">
        <f t="shared" si="8"/>
        <v>-75.383578895685048</v>
      </c>
      <c r="AF63" s="179"/>
    </row>
    <row r="64" spans="1:32" ht="20.45" customHeight="1">
      <c r="A64" s="603" t="s">
        <v>159</v>
      </c>
      <c r="B64" s="117" t="s">
        <v>160</v>
      </c>
      <c r="C64" s="152">
        <v>16958319.829999998</v>
      </c>
      <c r="D64" s="152">
        <v>962525.62000000023</v>
      </c>
      <c r="E64" s="119">
        <v>17920845.449999999</v>
      </c>
      <c r="F64" s="152">
        <v>1672266</v>
      </c>
      <c r="G64" s="152">
        <v>249870</v>
      </c>
      <c r="H64" s="152">
        <v>35867441.229999997</v>
      </c>
      <c r="I64" s="101"/>
      <c r="J64" s="101"/>
      <c r="K64" s="152"/>
      <c r="L64" s="101"/>
      <c r="M64" s="101"/>
      <c r="N64" s="101"/>
      <c r="O64" s="121">
        <v>37789577.229999997</v>
      </c>
      <c r="P64" s="121">
        <f t="shared" si="9"/>
        <v>55710422.679999992</v>
      </c>
      <c r="Q64" s="152">
        <v>19138264.620000001</v>
      </c>
      <c r="R64" s="152">
        <v>1116335.7499999995</v>
      </c>
      <c r="S64" s="190">
        <f t="shared" si="6"/>
        <v>20254600.370000001</v>
      </c>
      <c r="T64" s="152">
        <v>580860.5</v>
      </c>
      <c r="U64" s="152">
        <v>758150.22</v>
      </c>
      <c r="V64" s="152">
        <v>19282246.069999997</v>
      </c>
      <c r="W64" s="8"/>
      <c r="X64" s="8"/>
      <c r="Y64" s="300"/>
      <c r="Z64" s="300"/>
      <c r="AA64" s="342">
        <f t="shared" si="10"/>
        <v>20621256.789999995</v>
      </c>
      <c r="AB64" s="121">
        <f t="shared" si="11"/>
        <v>40875857.159999996</v>
      </c>
      <c r="AC64" s="720">
        <f t="shared" si="12"/>
        <v>13.022571543911182</v>
      </c>
      <c r="AD64" s="720">
        <f t="shared" si="7"/>
        <v>-45.431364144424968</v>
      </c>
      <c r="AE64" s="720">
        <f t="shared" si="8"/>
        <v>-26.627989532963277</v>
      </c>
      <c r="AF64" s="179"/>
    </row>
    <row r="65" spans="1:32" ht="20.45" customHeight="1">
      <c r="A65" s="603" t="s">
        <v>161</v>
      </c>
      <c r="B65" s="117" t="s">
        <v>162</v>
      </c>
      <c r="C65" s="152">
        <v>17028848.619999997</v>
      </c>
      <c r="D65" s="152">
        <v>459646.0400000001</v>
      </c>
      <c r="E65" s="119">
        <v>17488494.659999996</v>
      </c>
      <c r="F65" s="152">
        <v>1868413</v>
      </c>
      <c r="G65" s="152">
        <v>557041</v>
      </c>
      <c r="H65" s="152">
        <v>160427927.07999998</v>
      </c>
      <c r="I65" s="101"/>
      <c r="J65" s="101"/>
      <c r="K65" s="101"/>
      <c r="L65" s="101"/>
      <c r="M65" s="101"/>
      <c r="N65" s="101"/>
      <c r="O65" s="121">
        <v>162853381.07999998</v>
      </c>
      <c r="P65" s="121">
        <f t="shared" si="9"/>
        <v>180341875.73999998</v>
      </c>
      <c r="Q65" s="152">
        <v>17233052.190000001</v>
      </c>
      <c r="R65" s="152">
        <v>532071.52</v>
      </c>
      <c r="S65" s="190">
        <f t="shared" si="6"/>
        <v>17765123.710000001</v>
      </c>
      <c r="T65" s="152">
        <v>613345</v>
      </c>
      <c r="U65" s="152">
        <v>189794</v>
      </c>
      <c r="V65" s="152">
        <v>17900486.920000002</v>
      </c>
      <c r="W65" s="8"/>
      <c r="X65" s="8"/>
      <c r="Y65" s="300"/>
      <c r="Z65" s="300"/>
      <c r="AA65" s="342">
        <f t="shared" si="10"/>
        <v>18703625.920000002</v>
      </c>
      <c r="AB65" s="121">
        <f t="shared" si="11"/>
        <v>36468749.630000003</v>
      </c>
      <c r="AC65" s="720">
        <f t="shared" si="12"/>
        <v>1.581777364936477</v>
      </c>
      <c r="AD65" s="720">
        <f t="shared" si="7"/>
        <v>-88.515052130964321</v>
      </c>
      <c r="AE65" s="720">
        <f t="shared" si="8"/>
        <v>-79.77799139531119</v>
      </c>
      <c r="AF65" s="179"/>
    </row>
    <row r="66" spans="1:32" ht="20.45" customHeight="1">
      <c r="A66" s="603" t="s">
        <v>163</v>
      </c>
      <c r="B66" s="117" t="s">
        <v>164</v>
      </c>
      <c r="C66" s="152">
        <v>23529029.43</v>
      </c>
      <c r="D66" s="152">
        <v>6299.0000000000009</v>
      </c>
      <c r="E66" s="119">
        <v>23535328.43</v>
      </c>
      <c r="F66" s="152">
        <v>3748595</v>
      </c>
      <c r="G66" s="152">
        <v>2198127.5099999998</v>
      </c>
      <c r="H66" s="152">
        <v>32762668.399999995</v>
      </c>
      <c r="I66" s="101"/>
      <c r="J66" s="101"/>
      <c r="K66" s="101"/>
      <c r="L66" s="101"/>
      <c r="M66" s="101"/>
      <c r="N66" s="101"/>
      <c r="O66" s="121">
        <v>38709390.909999996</v>
      </c>
      <c r="P66" s="121">
        <f t="shared" si="9"/>
        <v>62244719.339999996</v>
      </c>
      <c r="Q66" s="152">
        <v>25470133.609999999</v>
      </c>
      <c r="R66" s="152">
        <v>214119.71000000002</v>
      </c>
      <c r="S66" s="190">
        <f t="shared" si="6"/>
        <v>25684253.32</v>
      </c>
      <c r="T66" s="152">
        <v>654500</v>
      </c>
      <c r="U66" s="152">
        <v>641671.36</v>
      </c>
      <c r="V66" s="152">
        <v>21850262.729999997</v>
      </c>
      <c r="W66" s="8"/>
      <c r="X66" s="8"/>
      <c r="Y66" s="300"/>
      <c r="Z66" s="300"/>
      <c r="AA66" s="342">
        <f t="shared" si="10"/>
        <v>23146434.089999996</v>
      </c>
      <c r="AB66" s="121">
        <f t="shared" si="11"/>
        <v>48830687.409999996</v>
      </c>
      <c r="AC66" s="720">
        <f t="shared" si="12"/>
        <v>9.1306348088213216</v>
      </c>
      <c r="AD66" s="720">
        <f t="shared" si="7"/>
        <v>-40.204602692365128</v>
      </c>
      <c r="AE66" s="720">
        <f t="shared" si="8"/>
        <v>-21.550473794778298</v>
      </c>
      <c r="AF66" s="179"/>
    </row>
    <row r="67" spans="1:32" ht="20.45" customHeight="1">
      <c r="A67" s="603" t="s">
        <v>165</v>
      </c>
      <c r="B67" s="117" t="s">
        <v>166</v>
      </c>
      <c r="C67" s="152">
        <v>14323161.179999998</v>
      </c>
      <c r="D67" s="152">
        <v>550666.56000000006</v>
      </c>
      <c r="E67" s="119">
        <v>14873827.739999998</v>
      </c>
      <c r="F67" s="152">
        <v>441947</v>
      </c>
      <c r="G67" s="152">
        <v>321727</v>
      </c>
      <c r="H67" s="152">
        <v>26831123.879999999</v>
      </c>
      <c r="I67" s="101"/>
      <c r="J67" s="101"/>
      <c r="K67" s="101"/>
      <c r="L67" s="101"/>
      <c r="M67" s="101"/>
      <c r="N67" s="101"/>
      <c r="O67" s="121">
        <v>27594797.879999999</v>
      </c>
      <c r="P67" s="121">
        <f t="shared" si="9"/>
        <v>42468625.619999997</v>
      </c>
      <c r="Q67" s="152">
        <v>15568588.609999999</v>
      </c>
      <c r="R67" s="152">
        <v>1710560.08</v>
      </c>
      <c r="S67" s="190">
        <f t="shared" si="6"/>
        <v>17279148.689999998</v>
      </c>
      <c r="T67" s="152">
        <v>1299884</v>
      </c>
      <c r="U67" s="152">
        <v>180782.65999999997</v>
      </c>
      <c r="V67" s="152">
        <v>31129273.369999997</v>
      </c>
      <c r="W67" s="8"/>
      <c r="X67" s="8"/>
      <c r="Y67" s="300"/>
      <c r="Z67" s="300"/>
      <c r="AA67" s="342">
        <f t="shared" si="10"/>
        <v>32609940.029999997</v>
      </c>
      <c r="AB67" s="121">
        <f t="shared" si="11"/>
        <v>49889088.719999999</v>
      </c>
      <c r="AC67" s="720">
        <f t="shared" si="12"/>
        <v>16.171499307682581</v>
      </c>
      <c r="AD67" s="720">
        <f t="shared" si="7"/>
        <v>18.1742304176645</v>
      </c>
      <c r="AE67" s="720">
        <f t="shared" si="8"/>
        <v>17.472811968055403</v>
      </c>
      <c r="AF67" s="179"/>
    </row>
    <row r="68" spans="1:32" ht="20.45" customHeight="1">
      <c r="A68" s="603" t="s">
        <v>167</v>
      </c>
      <c r="B68" s="117" t="s">
        <v>168</v>
      </c>
      <c r="C68" s="152">
        <v>16108790.099999998</v>
      </c>
      <c r="D68" s="152">
        <v>10135476.720000001</v>
      </c>
      <c r="E68" s="119">
        <v>26244266.82</v>
      </c>
      <c r="F68" s="152">
        <v>10792119</v>
      </c>
      <c r="G68" s="152">
        <v>1294176</v>
      </c>
      <c r="H68" s="152">
        <v>350144418.45999998</v>
      </c>
      <c r="I68" s="101"/>
      <c r="J68" s="101"/>
      <c r="K68" s="101"/>
      <c r="L68" s="101">
        <v>0</v>
      </c>
      <c r="M68" s="101"/>
      <c r="N68" s="101">
        <v>4300</v>
      </c>
      <c r="O68" s="121">
        <v>362235013.45999998</v>
      </c>
      <c r="P68" s="121">
        <f t="shared" si="9"/>
        <v>388479280.27999997</v>
      </c>
      <c r="Q68" s="152">
        <v>18202804.799999997</v>
      </c>
      <c r="R68" s="152">
        <v>22523410.460000005</v>
      </c>
      <c r="S68" s="190">
        <f t="shared" si="6"/>
        <v>40726215.260000005</v>
      </c>
      <c r="T68" s="152">
        <v>1539150</v>
      </c>
      <c r="U68" s="152">
        <v>1054775</v>
      </c>
      <c r="V68" s="152">
        <v>25449622.440000001</v>
      </c>
      <c r="W68" s="8"/>
      <c r="X68" s="8"/>
      <c r="Y68" s="300">
        <v>24791.37</v>
      </c>
      <c r="Z68" s="300">
        <v>31680</v>
      </c>
      <c r="AA68" s="342">
        <f t="shared" si="10"/>
        <v>28100018.810000002</v>
      </c>
      <c r="AB68" s="121">
        <f t="shared" si="11"/>
        <v>68826234.070000008</v>
      </c>
      <c r="AC68" s="720">
        <f t="shared" si="12"/>
        <v>55.181379382119864</v>
      </c>
      <c r="AD68" s="720">
        <f t="shared" si="7"/>
        <v>-92.242600034272243</v>
      </c>
      <c r="AE68" s="720">
        <f t="shared" si="8"/>
        <v>-82.283164749380489</v>
      </c>
      <c r="AF68" s="179"/>
    </row>
    <row r="69" spans="1:32" ht="20.45" customHeight="1">
      <c r="A69" s="603" t="s">
        <v>169</v>
      </c>
      <c r="B69" s="117" t="s">
        <v>170</v>
      </c>
      <c r="C69" s="152">
        <v>20057339.940000001</v>
      </c>
      <c r="D69" s="152">
        <v>400939.68</v>
      </c>
      <c r="E69" s="119">
        <v>20458279.620000001</v>
      </c>
      <c r="F69" s="152">
        <v>2525210</v>
      </c>
      <c r="G69" s="152">
        <v>340338</v>
      </c>
      <c r="H69" s="152">
        <v>57397604.980000027</v>
      </c>
      <c r="I69" s="101"/>
      <c r="J69" s="101"/>
      <c r="K69" s="101"/>
      <c r="L69" s="101"/>
      <c r="M69" s="101"/>
      <c r="N69" s="101"/>
      <c r="O69" s="121">
        <v>60263152.980000027</v>
      </c>
      <c r="P69" s="121">
        <f t="shared" si="9"/>
        <v>80721432.600000024</v>
      </c>
      <c r="Q69" s="152">
        <v>20099080.109999996</v>
      </c>
      <c r="R69" s="152">
        <v>507761.62999999989</v>
      </c>
      <c r="S69" s="190">
        <f t="shared" si="6"/>
        <v>20606841.739999995</v>
      </c>
      <c r="T69" s="152">
        <v>316060</v>
      </c>
      <c r="U69" s="152">
        <v>115049</v>
      </c>
      <c r="V69" s="152">
        <v>29229411.139999997</v>
      </c>
      <c r="W69" s="8"/>
      <c r="X69" s="8"/>
      <c r="Y69" s="300"/>
      <c r="Z69" s="300"/>
      <c r="AA69" s="342">
        <f t="shared" si="10"/>
        <v>29660520.139999997</v>
      </c>
      <c r="AB69" s="121">
        <f t="shared" si="11"/>
        <v>50267361.879999995</v>
      </c>
      <c r="AC69" s="720">
        <f t="shared" si="12"/>
        <v>0.7261711285574538</v>
      </c>
      <c r="AD69" s="720">
        <f t="shared" si="7"/>
        <v>-50.781665622700409</v>
      </c>
      <c r="AE69" s="720">
        <f t="shared" si="8"/>
        <v>-37.727366498696185</v>
      </c>
      <c r="AF69" s="179"/>
    </row>
    <row r="70" spans="1:32" ht="20.45" customHeight="1">
      <c r="A70" s="603" t="s">
        <v>171</v>
      </c>
      <c r="B70" s="117" t="s">
        <v>285</v>
      </c>
      <c r="C70" s="152">
        <v>19341109.789999999</v>
      </c>
      <c r="D70" s="152">
        <v>9038432.3999999985</v>
      </c>
      <c r="E70" s="119">
        <v>28379542.189999998</v>
      </c>
      <c r="F70" s="152">
        <v>33580</v>
      </c>
      <c r="G70" s="152">
        <v>915876</v>
      </c>
      <c r="H70" s="152">
        <v>69633469.780000001</v>
      </c>
      <c r="I70" s="101">
        <v>100000</v>
      </c>
      <c r="J70" s="101"/>
      <c r="K70" s="101"/>
      <c r="L70" s="101"/>
      <c r="M70" s="101"/>
      <c r="N70" s="101"/>
      <c r="O70" s="121">
        <v>70682925.780000001</v>
      </c>
      <c r="P70" s="121">
        <f t="shared" si="9"/>
        <v>99062467.969999999</v>
      </c>
      <c r="Q70" s="152">
        <v>19318637.18</v>
      </c>
      <c r="R70" s="152">
        <v>7244264.4699999969</v>
      </c>
      <c r="S70" s="190">
        <f t="shared" si="6"/>
        <v>26562901.649999999</v>
      </c>
      <c r="T70" s="8">
        <v>888313</v>
      </c>
      <c r="U70" s="152">
        <v>912198</v>
      </c>
      <c r="V70" s="152">
        <v>29708771.819999997</v>
      </c>
      <c r="W70" s="300"/>
      <c r="X70" s="8"/>
      <c r="Y70" s="300"/>
      <c r="Z70" s="300"/>
      <c r="AA70" s="342">
        <f t="shared" si="10"/>
        <v>31509282.819999997</v>
      </c>
      <c r="AB70" s="121">
        <f t="shared" si="11"/>
        <v>58072184.469999999</v>
      </c>
      <c r="AC70" s="720">
        <f t="shared" si="12"/>
        <v>-6.401232718405593</v>
      </c>
      <c r="AD70" s="720">
        <f t="shared" si="7"/>
        <v>-55.421648902774109</v>
      </c>
      <c r="AE70" s="720">
        <f t="shared" si="8"/>
        <v>-41.378217542907841</v>
      </c>
      <c r="AF70" s="179"/>
    </row>
    <row r="71" spans="1:32" ht="20.45" customHeight="1">
      <c r="A71" s="603" t="s">
        <v>172</v>
      </c>
      <c r="B71" s="117" t="s">
        <v>173</v>
      </c>
      <c r="C71" s="152">
        <v>16788353.75</v>
      </c>
      <c r="D71" s="152">
        <v>38933828.029999979</v>
      </c>
      <c r="E71" s="119">
        <v>55722181.779999979</v>
      </c>
      <c r="F71" s="152">
        <v>5818320</v>
      </c>
      <c r="G71" s="152">
        <v>418236</v>
      </c>
      <c r="H71" s="152">
        <v>77112292.390000015</v>
      </c>
      <c r="I71" s="101"/>
      <c r="J71" s="101"/>
      <c r="K71" s="101"/>
      <c r="L71" s="101"/>
      <c r="M71" s="101"/>
      <c r="N71" s="101"/>
      <c r="O71" s="121">
        <v>83348848.390000015</v>
      </c>
      <c r="P71" s="121">
        <f t="shared" si="9"/>
        <v>139071030.16999999</v>
      </c>
      <c r="Q71" s="152">
        <v>17902230.189999994</v>
      </c>
      <c r="R71" s="152">
        <v>38803450.00000003</v>
      </c>
      <c r="S71" s="190">
        <f t="shared" si="6"/>
        <v>56705680.190000027</v>
      </c>
      <c r="T71" s="152">
        <v>7431275</v>
      </c>
      <c r="U71" s="152">
        <v>28500</v>
      </c>
      <c r="V71" s="152">
        <v>30576125.560000002</v>
      </c>
      <c r="W71" s="8"/>
      <c r="X71" s="8"/>
      <c r="Y71" s="300"/>
      <c r="Z71" s="300"/>
      <c r="AA71" s="342">
        <f t="shared" si="10"/>
        <v>38035900.560000002</v>
      </c>
      <c r="AB71" s="121">
        <f t="shared" si="11"/>
        <v>94741580.75000003</v>
      </c>
      <c r="AC71" s="720">
        <f t="shared" si="12"/>
        <v>1.7650034126141301</v>
      </c>
      <c r="AD71" s="720">
        <f t="shared" si="7"/>
        <v>-54.365415605954006</v>
      </c>
      <c r="AE71" s="720">
        <f t="shared" si="8"/>
        <v>-31.875401631678272</v>
      </c>
      <c r="AF71" s="179"/>
    </row>
    <row r="72" spans="1:32" ht="20.45" customHeight="1">
      <c r="A72" s="603" t="s">
        <v>174</v>
      </c>
      <c r="B72" s="117" t="s">
        <v>175</v>
      </c>
      <c r="C72" s="152">
        <v>21236724.440000001</v>
      </c>
      <c r="D72" s="152">
        <v>41550669.530000009</v>
      </c>
      <c r="E72" s="119">
        <v>62787393.970000014</v>
      </c>
      <c r="F72" s="152">
        <v>4017812</v>
      </c>
      <c r="G72" s="152">
        <v>253668</v>
      </c>
      <c r="H72" s="152">
        <v>24606921.930000003</v>
      </c>
      <c r="I72" s="101"/>
      <c r="J72" s="101"/>
      <c r="K72" s="101"/>
      <c r="L72" s="101"/>
      <c r="M72" s="101"/>
      <c r="N72" s="101"/>
      <c r="O72" s="121">
        <v>28878401.930000003</v>
      </c>
      <c r="P72" s="121">
        <f t="shared" ref="P72:P91" si="13">E72+O72</f>
        <v>91665795.900000021</v>
      </c>
      <c r="Q72" s="152">
        <v>21769009.119999997</v>
      </c>
      <c r="R72" s="152">
        <v>44572356.029999994</v>
      </c>
      <c r="S72" s="190">
        <f t="shared" si="6"/>
        <v>66341365.149999991</v>
      </c>
      <c r="T72" s="152">
        <v>1276712</v>
      </c>
      <c r="U72" s="152">
        <v>421738.3</v>
      </c>
      <c r="V72" s="152">
        <v>19546157.52</v>
      </c>
      <c r="W72" s="8"/>
      <c r="X72" s="8"/>
      <c r="Y72" s="300"/>
      <c r="Z72" s="100"/>
      <c r="AA72" s="342">
        <f t="shared" ref="AA72:AA91" si="14">SUM(T72:Z72)</f>
        <v>21244607.82</v>
      </c>
      <c r="AB72" s="121">
        <f t="shared" ref="AB72:AB91" si="15">S72+AA72</f>
        <v>87585972.969999999</v>
      </c>
      <c r="AC72" s="720">
        <f t="shared" ref="AC72:AC91" si="16">(((S72-E72)/E72)*100)</f>
        <v>5.6603259910708736</v>
      </c>
      <c r="AD72" s="720">
        <f t="shared" si="7"/>
        <v>-26.434267825844344</v>
      </c>
      <c r="AE72" s="720">
        <f t="shared" si="8"/>
        <v>-4.4507582026023966</v>
      </c>
      <c r="AF72" s="179"/>
    </row>
    <row r="73" spans="1:32" ht="20.45" customHeight="1">
      <c r="A73" s="603" t="s">
        <v>176</v>
      </c>
      <c r="B73" s="117" t="s">
        <v>177</v>
      </c>
      <c r="C73" s="152">
        <v>15099420.24</v>
      </c>
      <c r="D73" s="152">
        <v>2405098.87</v>
      </c>
      <c r="E73" s="119">
        <v>17504519.109999999</v>
      </c>
      <c r="F73" s="152"/>
      <c r="G73" s="152">
        <v>54934.439999999995</v>
      </c>
      <c r="H73" s="152">
        <v>21192910.800000001</v>
      </c>
      <c r="I73" s="101"/>
      <c r="J73" s="101"/>
      <c r="K73" s="101"/>
      <c r="L73" s="101"/>
      <c r="M73" s="101"/>
      <c r="N73" s="101"/>
      <c r="O73" s="121">
        <v>21247845.240000002</v>
      </c>
      <c r="P73" s="121">
        <f t="shared" si="13"/>
        <v>38752364.350000001</v>
      </c>
      <c r="Q73" s="152">
        <v>17510438.309999999</v>
      </c>
      <c r="R73" s="152">
        <v>2405098.8599999994</v>
      </c>
      <c r="S73" s="190">
        <f t="shared" ref="S73:S91" si="17">SUM(Q73:R73)</f>
        <v>19915537.169999998</v>
      </c>
      <c r="T73" s="152">
        <v>24663</v>
      </c>
      <c r="U73" s="152">
        <v>24008</v>
      </c>
      <c r="V73" s="152">
        <v>16643945.629999999</v>
      </c>
      <c r="W73" s="8"/>
      <c r="X73" s="8"/>
      <c r="Y73" s="300"/>
      <c r="Z73" s="300"/>
      <c r="AA73" s="342">
        <f t="shared" si="14"/>
        <v>16692616.629999999</v>
      </c>
      <c r="AB73" s="121">
        <f t="shared" si="15"/>
        <v>36608153.799999997</v>
      </c>
      <c r="AC73" s="720">
        <f t="shared" si="16"/>
        <v>13.773689210477253</v>
      </c>
      <c r="AD73" s="720">
        <f t="shared" ref="AD73:AD91" si="18">(((AA73-O73)/O73)*100)</f>
        <v>-21.43854380784262</v>
      </c>
      <c r="AE73" s="720">
        <f t="shared" ref="AE73:AE91" si="19">(((AB73-P73)/P73)*100)</f>
        <v>-5.5331089753237324</v>
      </c>
      <c r="AF73" s="179"/>
    </row>
    <row r="74" spans="1:32" ht="20.45" customHeight="1">
      <c r="A74" s="603" t="s">
        <v>178</v>
      </c>
      <c r="B74" s="117" t="s">
        <v>179</v>
      </c>
      <c r="C74" s="152">
        <v>16910201.079999998</v>
      </c>
      <c r="D74" s="152">
        <v>83950</v>
      </c>
      <c r="E74" s="119">
        <v>16994151.079999998</v>
      </c>
      <c r="F74" s="152">
        <v>1718460</v>
      </c>
      <c r="G74" s="152">
        <v>126847</v>
      </c>
      <c r="H74" s="152">
        <v>11344809.76</v>
      </c>
      <c r="I74" s="101"/>
      <c r="J74" s="101"/>
      <c r="K74" s="101"/>
      <c r="L74" s="101"/>
      <c r="M74" s="101"/>
      <c r="N74" s="101"/>
      <c r="O74" s="121">
        <v>13190116.76</v>
      </c>
      <c r="P74" s="121">
        <f t="shared" si="13"/>
        <v>30184267.839999996</v>
      </c>
      <c r="Q74" s="152">
        <v>16010582.300000001</v>
      </c>
      <c r="R74" s="152">
        <v>83950</v>
      </c>
      <c r="S74" s="190">
        <f t="shared" si="17"/>
        <v>16094532.300000001</v>
      </c>
      <c r="T74" s="152">
        <v>1144860</v>
      </c>
      <c r="U74" s="152">
        <v>101111</v>
      </c>
      <c r="V74" s="152">
        <v>6826649.2199999997</v>
      </c>
      <c r="W74" s="8"/>
      <c r="X74" s="8"/>
      <c r="Y74" s="300"/>
      <c r="Z74" s="300"/>
      <c r="AA74" s="342">
        <f t="shared" si="14"/>
        <v>8072620.2199999997</v>
      </c>
      <c r="AB74" s="121">
        <f t="shared" si="15"/>
        <v>24167152.52</v>
      </c>
      <c r="AC74" s="720">
        <f t="shared" si="16"/>
        <v>-5.2936964945470972</v>
      </c>
      <c r="AD74" s="720">
        <f t="shared" si="18"/>
        <v>-38.797962391956872</v>
      </c>
      <c r="AE74" s="720">
        <f t="shared" si="19"/>
        <v>-19.934607497837515</v>
      </c>
      <c r="AF74" s="179"/>
    </row>
    <row r="75" spans="1:32" ht="20.45" customHeight="1">
      <c r="A75" s="603" t="s">
        <v>180</v>
      </c>
      <c r="B75" s="117" t="s">
        <v>181</v>
      </c>
      <c r="C75" s="152">
        <v>17836054.84</v>
      </c>
      <c r="D75" s="152">
        <v>5195953.4899999993</v>
      </c>
      <c r="E75" s="119">
        <v>23032008.329999998</v>
      </c>
      <c r="F75" s="152">
        <v>1833270</v>
      </c>
      <c r="G75" s="152">
        <v>1026760.53</v>
      </c>
      <c r="H75" s="152">
        <v>25723194.829999994</v>
      </c>
      <c r="I75" s="101"/>
      <c r="J75" s="101"/>
      <c r="K75" s="101"/>
      <c r="L75" s="101"/>
      <c r="M75" s="101"/>
      <c r="N75" s="101"/>
      <c r="O75" s="121">
        <v>28583225.359999996</v>
      </c>
      <c r="P75" s="121">
        <f t="shared" si="13"/>
        <v>51615233.689999998</v>
      </c>
      <c r="Q75" s="152">
        <v>19657783.310000002</v>
      </c>
      <c r="R75" s="152">
        <v>6422113.6700000009</v>
      </c>
      <c r="S75" s="190">
        <f t="shared" si="17"/>
        <v>26079896.980000004</v>
      </c>
      <c r="T75" s="152">
        <v>707956</v>
      </c>
      <c r="U75" s="152">
        <v>118829</v>
      </c>
      <c r="V75" s="152">
        <v>23095031.82</v>
      </c>
      <c r="W75" s="8"/>
      <c r="X75" s="8"/>
      <c r="Y75" s="300">
        <v>0</v>
      </c>
      <c r="Z75" s="300"/>
      <c r="AA75" s="342">
        <f t="shared" si="14"/>
        <v>23921816.82</v>
      </c>
      <c r="AB75" s="121">
        <f t="shared" si="15"/>
        <v>50001713.800000004</v>
      </c>
      <c r="AC75" s="720">
        <f t="shared" si="16"/>
        <v>13.23327347893507</v>
      </c>
      <c r="AD75" s="720">
        <f t="shared" si="18"/>
        <v>-16.308196437912407</v>
      </c>
      <c r="AE75" s="720">
        <f t="shared" si="19"/>
        <v>-3.126053636976168</v>
      </c>
      <c r="AF75" s="179"/>
    </row>
    <row r="76" spans="1:32" ht="20.45" customHeight="1">
      <c r="A76" s="603" t="s">
        <v>182</v>
      </c>
      <c r="B76" s="117" t="s">
        <v>183</v>
      </c>
      <c r="C76" s="152">
        <v>17735224.539999999</v>
      </c>
      <c r="D76" s="152">
        <v>10332114.470000003</v>
      </c>
      <c r="E76" s="119">
        <v>28067339.010000002</v>
      </c>
      <c r="F76" s="152">
        <v>2359868</v>
      </c>
      <c r="G76" s="152">
        <v>840143</v>
      </c>
      <c r="H76" s="152">
        <v>13383948.530000003</v>
      </c>
      <c r="I76" s="101"/>
      <c r="J76" s="101"/>
      <c r="K76" s="101"/>
      <c r="L76" s="101"/>
      <c r="M76" s="101"/>
      <c r="N76" s="101"/>
      <c r="O76" s="121">
        <v>16583959.530000003</v>
      </c>
      <c r="P76" s="121">
        <f t="shared" si="13"/>
        <v>44651298.540000007</v>
      </c>
      <c r="Q76" s="152">
        <v>17691799.930000003</v>
      </c>
      <c r="R76" s="152">
        <v>9973327.8599999975</v>
      </c>
      <c r="S76" s="190">
        <f t="shared" si="17"/>
        <v>27665127.789999999</v>
      </c>
      <c r="T76" s="152">
        <v>867061</v>
      </c>
      <c r="U76" s="152">
        <v>221262</v>
      </c>
      <c r="V76" s="152">
        <v>10213437.810000002</v>
      </c>
      <c r="W76" s="8"/>
      <c r="X76" s="8"/>
      <c r="Y76" s="300"/>
      <c r="Z76" s="300"/>
      <c r="AA76" s="342">
        <f t="shared" si="14"/>
        <v>11301760.810000002</v>
      </c>
      <c r="AB76" s="121">
        <f t="shared" si="15"/>
        <v>38966888.600000001</v>
      </c>
      <c r="AC76" s="720">
        <f t="shared" si="16"/>
        <v>-1.433022274953462</v>
      </c>
      <c r="AD76" s="720">
        <f t="shared" si="18"/>
        <v>-31.851251870487406</v>
      </c>
      <c r="AE76" s="720">
        <f t="shared" si="19"/>
        <v>-12.730671057433494</v>
      </c>
      <c r="AF76" s="179"/>
    </row>
    <row r="77" spans="1:32" ht="20.45" customHeight="1">
      <c r="A77" s="603" t="s">
        <v>184</v>
      </c>
      <c r="B77" s="117" t="s">
        <v>185</v>
      </c>
      <c r="C77" s="152">
        <v>26018846.850000001</v>
      </c>
      <c r="D77" s="152">
        <v>7786470.4299999997</v>
      </c>
      <c r="E77" s="119">
        <v>33805317.280000001</v>
      </c>
      <c r="F77" s="152">
        <v>931135.35</v>
      </c>
      <c r="G77" s="152">
        <v>430069.25</v>
      </c>
      <c r="H77" s="152">
        <v>22859241.769999996</v>
      </c>
      <c r="I77" s="101">
        <v>16900</v>
      </c>
      <c r="J77" s="101"/>
      <c r="K77" s="301"/>
      <c r="L77" s="301"/>
      <c r="M77" s="301"/>
      <c r="N77" s="100">
        <v>198080</v>
      </c>
      <c r="O77" s="121">
        <v>24435426.369999997</v>
      </c>
      <c r="P77" s="121">
        <f t="shared" si="13"/>
        <v>58240743.649999999</v>
      </c>
      <c r="Q77" s="152">
        <v>27693228.750000004</v>
      </c>
      <c r="R77" s="152">
        <v>4366424.9000000004</v>
      </c>
      <c r="S77" s="190">
        <f t="shared" si="17"/>
        <v>32059653.650000006</v>
      </c>
      <c r="T77" s="152">
        <v>50000</v>
      </c>
      <c r="U77" s="152">
        <v>666413</v>
      </c>
      <c r="V77" s="152">
        <v>33881176.949999996</v>
      </c>
      <c r="W77" s="300"/>
      <c r="X77" s="8"/>
      <c r="Y77" s="300"/>
      <c r="Z77" s="100">
        <v>0</v>
      </c>
      <c r="AA77" s="342">
        <f t="shared" si="14"/>
        <v>34597589.949999996</v>
      </c>
      <c r="AB77" s="121">
        <f t="shared" si="15"/>
        <v>66657243.600000001</v>
      </c>
      <c r="AC77" s="720">
        <f t="shared" si="16"/>
        <v>-5.1638729361453732</v>
      </c>
      <c r="AD77" s="720">
        <f t="shared" si="18"/>
        <v>41.587830006012702</v>
      </c>
      <c r="AE77" s="720">
        <f t="shared" si="19"/>
        <v>14.451223357619341</v>
      </c>
      <c r="AF77" s="179"/>
    </row>
    <row r="78" spans="1:32" ht="20.45" customHeight="1">
      <c r="A78" s="603" t="s">
        <v>186</v>
      </c>
      <c r="B78" s="117" t="s">
        <v>187</v>
      </c>
      <c r="C78" s="152">
        <v>15789778.010000002</v>
      </c>
      <c r="D78" s="152">
        <v>475664.67</v>
      </c>
      <c r="E78" s="119">
        <v>16265442.680000002</v>
      </c>
      <c r="F78" s="101"/>
      <c r="G78" s="152">
        <v>1253140</v>
      </c>
      <c r="H78" s="152">
        <v>29320403.899999999</v>
      </c>
      <c r="I78" s="101"/>
      <c r="J78" s="101"/>
      <c r="K78" s="301"/>
      <c r="L78" s="301"/>
      <c r="M78" s="301"/>
      <c r="N78" s="301">
        <v>64600.74</v>
      </c>
      <c r="O78" s="121">
        <v>30638144.639999997</v>
      </c>
      <c r="P78" s="121">
        <f t="shared" si="13"/>
        <v>46903587.32</v>
      </c>
      <c r="Q78" s="152">
        <v>17501889.900000002</v>
      </c>
      <c r="R78" s="152">
        <v>15835147.270000005</v>
      </c>
      <c r="S78" s="190">
        <f t="shared" si="17"/>
        <v>33337037.170000009</v>
      </c>
      <c r="T78" s="8">
        <v>268474</v>
      </c>
      <c r="U78" s="152">
        <v>281134</v>
      </c>
      <c r="V78" s="152">
        <v>14289584.720000001</v>
      </c>
      <c r="W78" s="8"/>
      <c r="X78" s="8"/>
      <c r="Y78" s="300"/>
      <c r="Z78" s="100">
        <v>160107</v>
      </c>
      <c r="AA78" s="342">
        <f t="shared" si="14"/>
        <v>14999299.720000001</v>
      </c>
      <c r="AB78" s="121">
        <f t="shared" si="15"/>
        <v>48336336.890000008</v>
      </c>
      <c r="AC78" s="720">
        <f t="shared" si="16"/>
        <v>104.95622422248152</v>
      </c>
      <c r="AD78" s="720">
        <f t="shared" si="18"/>
        <v>-51.043707456039996</v>
      </c>
      <c r="AE78" s="720">
        <f t="shared" si="19"/>
        <v>3.0546694866323665</v>
      </c>
      <c r="AF78" s="179"/>
    </row>
    <row r="79" spans="1:32" ht="20.45" customHeight="1">
      <c r="A79" s="603" t="s">
        <v>188</v>
      </c>
      <c r="B79" s="117" t="s">
        <v>189</v>
      </c>
      <c r="C79" s="152">
        <v>18658206.919999998</v>
      </c>
      <c r="D79" s="152">
        <v>4270630.5299999993</v>
      </c>
      <c r="E79" s="119">
        <v>22928837.449999996</v>
      </c>
      <c r="F79" s="152">
        <v>1682024</v>
      </c>
      <c r="G79" s="152">
        <v>356617</v>
      </c>
      <c r="H79" s="152">
        <v>28552325.240000006</v>
      </c>
      <c r="I79" s="101"/>
      <c r="J79" s="101"/>
      <c r="K79" s="301"/>
      <c r="L79" s="301"/>
      <c r="M79" s="301"/>
      <c r="N79" s="301"/>
      <c r="O79" s="121">
        <v>30590966.240000006</v>
      </c>
      <c r="P79" s="121">
        <f t="shared" si="13"/>
        <v>53519803.689999998</v>
      </c>
      <c r="Q79" s="152">
        <v>19605994.609999999</v>
      </c>
      <c r="R79" s="152">
        <v>7153423.8899999987</v>
      </c>
      <c r="S79" s="190">
        <f t="shared" si="17"/>
        <v>26759418.5</v>
      </c>
      <c r="T79" s="152">
        <v>1518322</v>
      </c>
      <c r="U79" s="152">
        <v>108016</v>
      </c>
      <c r="V79" s="152">
        <v>14944157.719999999</v>
      </c>
      <c r="W79" s="8"/>
      <c r="X79" s="8"/>
      <c r="Y79" s="100"/>
      <c r="Z79" s="300"/>
      <c r="AA79" s="342">
        <f t="shared" si="14"/>
        <v>16570495.719999999</v>
      </c>
      <c r="AB79" s="121">
        <f t="shared" si="15"/>
        <v>43329914.219999999</v>
      </c>
      <c r="AC79" s="720">
        <f t="shared" si="16"/>
        <v>16.706390188134048</v>
      </c>
      <c r="AD79" s="720">
        <f t="shared" si="18"/>
        <v>-45.832061694302354</v>
      </c>
      <c r="AE79" s="720">
        <f t="shared" si="19"/>
        <v>-19.039474675621701</v>
      </c>
      <c r="AF79" s="179"/>
    </row>
    <row r="80" spans="1:32" ht="20.45" customHeight="1">
      <c r="A80" s="603" t="s">
        <v>190</v>
      </c>
      <c r="B80" s="117" t="s">
        <v>191</v>
      </c>
      <c r="C80" s="152">
        <v>17573773.48</v>
      </c>
      <c r="D80" s="152">
        <v>13165758.470000003</v>
      </c>
      <c r="E80" s="119">
        <v>30739531.950000003</v>
      </c>
      <c r="F80" s="152">
        <v>1922307</v>
      </c>
      <c r="G80" s="152">
        <v>451554.76</v>
      </c>
      <c r="H80" s="152">
        <v>17079466.73</v>
      </c>
      <c r="I80" s="101"/>
      <c r="J80" s="101"/>
      <c r="K80" s="301"/>
      <c r="L80" s="301"/>
      <c r="M80" s="301"/>
      <c r="N80" s="301"/>
      <c r="O80" s="121">
        <v>19453328.490000002</v>
      </c>
      <c r="P80" s="121">
        <f t="shared" si="13"/>
        <v>50192860.440000005</v>
      </c>
      <c r="Q80" s="152">
        <v>19807421.049999993</v>
      </c>
      <c r="R80" s="152">
        <v>11170966.340000002</v>
      </c>
      <c r="S80" s="190">
        <f t="shared" si="17"/>
        <v>30978387.389999993</v>
      </c>
      <c r="T80" s="152">
        <v>2111902</v>
      </c>
      <c r="U80" s="152">
        <v>514047.88</v>
      </c>
      <c r="V80" s="152">
        <v>9086208.5199999996</v>
      </c>
      <c r="W80" s="8"/>
      <c r="X80" s="8"/>
      <c r="Y80" s="300"/>
      <c r="Z80" s="100">
        <v>3120000</v>
      </c>
      <c r="AA80" s="342">
        <f t="shared" si="14"/>
        <v>14832158.399999999</v>
      </c>
      <c r="AB80" s="121">
        <f t="shared" si="15"/>
        <v>45810545.789999992</v>
      </c>
      <c r="AC80" s="720">
        <f t="shared" si="16"/>
        <v>0.7770301785612912</v>
      </c>
      <c r="AD80" s="720">
        <f t="shared" si="18"/>
        <v>-23.755164019234648</v>
      </c>
      <c r="AE80" s="720">
        <f t="shared" si="19"/>
        <v>-8.7309521943635477</v>
      </c>
      <c r="AF80" s="179"/>
    </row>
    <row r="81" spans="1:63" ht="20.45" customHeight="1">
      <c r="A81" s="603" t="s">
        <v>192</v>
      </c>
      <c r="B81" s="117" t="s">
        <v>286</v>
      </c>
      <c r="C81" s="152">
        <v>27221400.750000004</v>
      </c>
      <c r="D81" s="152">
        <v>927342.21</v>
      </c>
      <c r="E81" s="119">
        <v>28148742.960000005</v>
      </c>
      <c r="F81" s="152">
        <v>4637720</v>
      </c>
      <c r="G81" s="152">
        <v>1334062.1000000001</v>
      </c>
      <c r="H81" s="152">
        <v>40903496.649999991</v>
      </c>
      <c r="I81" s="101"/>
      <c r="J81" s="101"/>
      <c r="K81" s="100"/>
      <c r="L81" s="301"/>
      <c r="M81" s="301"/>
      <c r="N81" s="301"/>
      <c r="O81" s="121">
        <v>46875278.749999993</v>
      </c>
      <c r="P81" s="121">
        <f t="shared" si="13"/>
        <v>75024021.709999993</v>
      </c>
      <c r="Q81" s="152">
        <v>29276907.370000001</v>
      </c>
      <c r="R81" s="152">
        <v>552235.78</v>
      </c>
      <c r="S81" s="190">
        <f t="shared" si="17"/>
        <v>29829143.150000002</v>
      </c>
      <c r="T81" s="152">
        <v>1357270</v>
      </c>
      <c r="U81" s="152">
        <v>805748</v>
      </c>
      <c r="V81" s="152">
        <v>50637539.50999999</v>
      </c>
      <c r="W81" s="8"/>
      <c r="X81" s="8"/>
      <c r="Y81" s="300"/>
      <c r="Z81" s="100"/>
      <c r="AA81" s="342">
        <f t="shared" si="14"/>
        <v>52800557.50999999</v>
      </c>
      <c r="AB81" s="121">
        <f t="shared" si="15"/>
        <v>82629700.659999996</v>
      </c>
      <c r="AC81" s="720">
        <f t="shared" si="16"/>
        <v>5.9697166313532506</v>
      </c>
      <c r="AD81" s="720">
        <f t="shared" si="18"/>
        <v>12.640519519043924</v>
      </c>
      <c r="AE81" s="720">
        <f t="shared" si="19"/>
        <v>10.137658281502441</v>
      </c>
      <c r="AF81" s="179"/>
    </row>
    <row r="82" spans="1:63" ht="20.45" customHeight="1">
      <c r="A82" s="603" t="s">
        <v>193</v>
      </c>
      <c r="B82" s="117" t="s">
        <v>194</v>
      </c>
      <c r="C82" s="152">
        <v>16585891.73</v>
      </c>
      <c r="D82" s="152">
        <v>24201705.890000015</v>
      </c>
      <c r="E82" s="119">
        <v>40787597.62000002</v>
      </c>
      <c r="F82" s="152">
        <v>89550</v>
      </c>
      <c r="G82" s="152">
        <v>978121</v>
      </c>
      <c r="H82" s="152">
        <v>24783125.91</v>
      </c>
      <c r="I82" s="101"/>
      <c r="J82" s="101"/>
      <c r="K82" s="301"/>
      <c r="L82" s="301"/>
      <c r="M82" s="301"/>
      <c r="N82" s="301"/>
      <c r="O82" s="121">
        <v>25850796.91</v>
      </c>
      <c r="P82" s="121">
        <f t="shared" si="13"/>
        <v>66638394.530000016</v>
      </c>
      <c r="Q82" s="152">
        <v>16879660.84</v>
      </c>
      <c r="R82" s="152">
        <v>125116762.44000003</v>
      </c>
      <c r="S82" s="190">
        <f t="shared" si="17"/>
        <v>141996423.28000003</v>
      </c>
      <c r="T82" s="152">
        <v>1415687</v>
      </c>
      <c r="U82" s="152">
        <v>744701</v>
      </c>
      <c r="V82" s="152">
        <v>27456801.559999995</v>
      </c>
      <c r="W82" s="8"/>
      <c r="X82" s="8"/>
      <c r="Y82" s="300"/>
      <c r="Z82" s="300">
        <v>2284000</v>
      </c>
      <c r="AA82" s="342">
        <f t="shared" si="14"/>
        <v>31901189.559999995</v>
      </c>
      <c r="AB82" s="121">
        <f t="shared" si="15"/>
        <v>173897612.84000003</v>
      </c>
      <c r="AC82" s="720">
        <f t="shared" si="16"/>
        <v>248.13627564662625</v>
      </c>
      <c r="AD82" s="720">
        <f t="shared" si="18"/>
        <v>23.405052738082087</v>
      </c>
      <c r="AE82" s="720">
        <f t="shared" si="19"/>
        <v>160.95708647619483</v>
      </c>
      <c r="AF82" s="179"/>
    </row>
    <row r="83" spans="1:63" ht="20.45" customHeight="1">
      <c r="A83" s="603" t="s">
        <v>195</v>
      </c>
      <c r="B83" s="117" t="s">
        <v>196</v>
      </c>
      <c r="C83" s="152">
        <v>16330848.549999999</v>
      </c>
      <c r="D83" s="152">
        <v>103911634.31999993</v>
      </c>
      <c r="E83" s="119">
        <v>120242482.86999993</v>
      </c>
      <c r="F83" s="152">
        <v>802440</v>
      </c>
      <c r="G83" s="152">
        <v>127699</v>
      </c>
      <c r="H83" s="152">
        <v>17081173.299999997</v>
      </c>
      <c r="I83" s="101"/>
      <c r="J83" s="101"/>
      <c r="K83" s="301"/>
      <c r="L83" s="301"/>
      <c r="M83" s="301"/>
      <c r="N83" s="301">
        <v>156250</v>
      </c>
      <c r="O83" s="121">
        <v>18167562.299999997</v>
      </c>
      <c r="P83" s="121">
        <f t="shared" si="13"/>
        <v>138410045.16999993</v>
      </c>
      <c r="Q83" s="152">
        <v>18101334.720000003</v>
      </c>
      <c r="R83" s="152">
        <v>50413327.580000006</v>
      </c>
      <c r="S83" s="190">
        <f t="shared" si="17"/>
        <v>68514662.300000012</v>
      </c>
      <c r="T83" s="152">
        <v>325990</v>
      </c>
      <c r="U83" s="152">
        <v>445976.37</v>
      </c>
      <c r="V83" s="152">
        <v>14724286.810000001</v>
      </c>
      <c r="W83" s="8"/>
      <c r="X83" s="8"/>
      <c r="Y83" s="300"/>
      <c r="Z83" s="300">
        <v>41200</v>
      </c>
      <c r="AA83" s="342">
        <f t="shared" si="14"/>
        <v>15537453.18</v>
      </c>
      <c r="AB83" s="121">
        <f t="shared" si="15"/>
        <v>84052115.480000019</v>
      </c>
      <c r="AC83" s="720">
        <f t="shared" si="16"/>
        <v>-43.019587865567786</v>
      </c>
      <c r="AD83" s="720">
        <f t="shared" si="18"/>
        <v>-14.476951153760446</v>
      </c>
      <c r="AE83" s="720">
        <f t="shared" si="19"/>
        <v>-39.27311028851674</v>
      </c>
      <c r="AF83" s="179"/>
    </row>
    <row r="84" spans="1:63" ht="20.45" customHeight="1">
      <c r="A84" s="603" t="s">
        <v>197</v>
      </c>
      <c r="B84" s="117" t="s">
        <v>198</v>
      </c>
      <c r="C84" s="152">
        <v>26757476.520000003</v>
      </c>
      <c r="D84" s="152">
        <v>17028342.989999991</v>
      </c>
      <c r="E84" s="119">
        <v>43785819.50999999</v>
      </c>
      <c r="F84" s="152">
        <v>2971030</v>
      </c>
      <c r="G84" s="152">
        <v>2755577.4499999997</v>
      </c>
      <c r="H84" s="152">
        <v>82558606.330000013</v>
      </c>
      <c r="I84" s="101"/>
      <c r="J84" s="101"/>
      <c r="K84" s="301"/>
      <c r="L84" s="301"/>
      <c r="M84" s="301"/>
      <c r="N84" s="100"/>
      <c r="O84" s="121">
        <v>88285213.780000016</v>
      </c>
      <c r="P84" s="121">
        <f t="shared" si="13"/>
        <v>132071033.29000001</v>
      </c>
      <c r="Q84" s="152">
        <v>27400085.919999998</v>
      </c>
      <c r="R84" s="152">
        <v>22480429.210000012</v>
      </c>
      <c r="S84" s="190">
        <f t="shared" si="17"/>
        <v>49880515.13000001</v>
      </c>
      <c r="T84" s="152">
        <v>5112004</v>
      </c>
      <c r="U84" s="152">
        <v>1006412.74</v>
      </c>
      <c r="V84" s="152">
        <v>43393187.419999994</v>
      </c>
      <c r="W84" s="8"/>
      <c r="X84" s="8"/>
      <c r="Y84" s="300"/>
      <c r="Z84" s="100"/>
      <c r="AA84" s="342">
        <f t="shared" si="14"/>
        <v>49511604.159999996</v>
      </c>
      <c r="AB84" s="121">
        <f t="shared" si="15"/>
        <v>99392119.290000007</v>
      </c>
      <c r="AC84" s="720">
        <f t="shared" si="16"/>
        <v>13.919336644157335</v>
      </c>
      <c r="AD84" s="720">
        <f t="shared" si="18"/>
        <v>-43.918577029921316</v>
      </c>
      <c r="AE84" s="720">
        <f t="shared" si="19"/>
        <v>-24.743437819740556</v>
      </c>
      <c r="AF84" s="179"/>
    </row>
    <row r="85" spans="1:63" ht="20.45" customHeight="1">
      <c r="A85" s="603" t="s">
        <v>199</v>
      </c>
      <c r="B85" s="117" t="s">
        <v>200</v>
      </c>
      <c r="C85" s="152">
        <v>15783984.439999999</v>
      </c>
      <c r="D85" s="152">
        <v>1639085.74</v>
      </c>
      <c r="E85" s="119">
        <v>17423070.18</v>
      </c>
      <c r="F85" s="152">
        <v>6825852.25</v>
      </c>
      <c r="G85" s="152">
        <v>603710.5</v>
      </c>
      <c r="H85" s="152">
        <v>83047147.659999982</v>
      </c>
      <c r="I85" s="101"/>
      <c r="J85" s="101"/>
      <c r="K85" s="301"/>
      <c r="L85" s="301"/>
      <c r="M85" s="301"/>
      <c r="N85" s="301"/>
      <c r="O85" s="121">
        <v>90476710.409999982</v>
      </c>
      <c r="P85" s="121">
        <f t="shared" si="13"/>
        <v>107899780.58999997</v>
      </c>
      <c r="Q85" s="152">
        <v>17315743.75</v>
      </c>
      <c r="R85" s="152">
        <v>1909522.2300000002</v>
      </c>
      <c r="S85" s="190">
        <f t="shared" si="17"/>
        <v>19225265.98</v>
      </c>
      <c r="T85" s="152">
        <v>2633255</v>
      </c>
      <c r="U85" s="152">
        <v>352195.65</v>
      </c>
      <c r="V85" s="152">
        <v>20804823.600000001</v>
      </c>
      <c r="W85" s="8"/>
      <c r="X85" s="8"/>
      <c r="Y85" s="300"/>
      <c r="Z85" s="300"/>
      <c r="AA85" s="342">
        <f t="shared" si="14"/>
        <v>23790274.25</v>
      </c>
      <c r="AB85" s="121">
        <f t="shared" si="15"/>
        <v>43015540.230000004</v>
      </c>
      <c r="AC85" s="720">
        <f t="shared" si="16"/>
        <v>10.34373265665168</v>
      </c>
      <c r="AD85" s="720">
        <f t="shared" si="18"/>
        <v>-73.705637459415669</v>
      </c>
      <c r="AE85" s="720">
        <f t="shared" si="19"/>
        <v>-60.133801945852483</v>
      </c>
      <c r="AF85" s="179"/>
    </row>
    <row r="86" spans="1:63" ht="20.45" customHeight="1">
      <c r="A86" s="603" t="s">
        <v>201</v>
      </c>
      <c r="B86" s="117" t="s">
        <v>202</v>
      </c>
      <c r="C86" s="152">
        <v>20490144.18</v>
      </c>
      <c r="D86" s="152">
        <v>4187524.7799999993</v>
      </c>
      <c r="E86" s="119">
        <v>24677668.960000001</v>
      </c>
      <c r="F86" s="152"/>
      <c r="G86" s="152">
        <v>208675.7</v>
      </c>
      <c r="H86" s="152">
        <v>23462685.699999999</v>
      </c>
      <c r="I86" s="101"/>
      <c r="J86" s="101"/>
      <c r="K86" s="301"/>
      <c r="L86" s="301"/>
      <c r="M86" s="301"/>
      <c r="N86" s="301">
        <v>2706</v>
      </c>
      <c r="O86" s="121">
        <v>23674067.399999999</v>
      </c>
      <c r="P86" s="121">
        <f t="shared" si="13"/>
        <v>48351736.359999999</v>
      </c>
      <c r="Q86" s="152">
        <v>22544641.669999998</v>
      </c>
      <c r="R86" s="152">
        <v>4343919.8999999985</v>
      </c>
      <c r="S86" s="190">
        <f t="shared" si="17"/>
        <v>26888561.569999997</v>
      </c>
      <c r="T86" s="152"/>
      <c r="U86" s="152">
        <v>229009.25</v>
      </c>
      <c r="V86" s="152">
        <v>11781334.84</v>
      </c>
      <c r="W86" s="8"/>
      <c r="X86" s="8"/>
      <c r="Y86" s="300"/>
      <c r="Z86" s="300"/>
      <c r="AA86" s="342">
        <f t="shared" si="14"/>
        <v>12010344.09</v>
      </c>
      <c r="AB86" s="121">
        <f t="shared" si="15"/>
        <v>38898905.659999996</v>
      </c>
      <c r="AC86" s="720">
        <f t="shared" si="16"/>
        <v>8.9590820493768213</v>
      </c>
      <c r="AD86" s="720">
        <f t="shared" si="18"/>
        <v>-49.267931500440007</v>
      </c>
      <c r="AE86" s="720">
        <f t="shared" si="19"/>
        <v>-19.550136999464733</v>
      </c>
      <c r="AF86" s="179"/>
    </row>
    <row r="87" spans="1:63" ht="20.45" customHeight="1">
      <c r="A87" s="603" t="s">
        <v>203</v>
      </c>
      <c r="B87" s="117" t="s">
        <v>204</v>
      </c>
      <c r="C87" s="152">
        <v>20287382.760000002</v>
      </c>
      <c r="D87" s="152">
        <v>1039295.7300000001</v>
      </c>
      <c r="E87" s="119">
        <v>21326678.490000002</v>
      </c>
      <c r="F87" s="152">
        <v>1082155</v>
      </c>
      <c r="G87" s="152">
        <v>1096219.5</v>
      </c>
      <c r="H87" s="152">
        <v>230575938.57000002</v>
      </c>
      <c r="I87" s="101"/>
      <c r="J87" s="101"/>
      <c r="K87" s="301"/>
      <c r="L87" s="301"/>
      <c r="M87" s="301"/>
      <c r="N87" s="301"/>
      <c r="O87" s="121">
        <v>232754313.07000002</v>
      </c>
      <c r="P87" s="121">
        <f t="shared" si="13"/>
        <v>254080991.56000003</v>
      </c>
      <c r="Q87" s="152">
        <v>17790952.860000003</v>
      </c>
      <c r="R87" s="152">
        <v>1041311.43</v>
      </c>
      <c r="S87" s="190">
        <f t="shared" si="17"/>
        <v>18832264.290000003</v>
      </c>
      <c r="T87" s="8">
        <v>1256994</v>
      </c>
      <c r="U87" s="152">
        <v>567544.60000000009</v>
      </c>
      <c r="V87" s="152">
        <v>14439784.889999999</v>
      </c>
      <c r="W87" s="8"/>
      <c r="X87" s="8"/>
      <c r="Y87" s="300"/>
      <c r="Z87" s="100">
        <v>2226662.88</v>
      </c>
      <c r="AA87" s="342">
        <f t="shared" si="14"/>
        <v>18490986.369999997</v>
      </c>
      <c r="AB87" s="121">
        <f t="shared" si="15"/>
        <v>37323250.659999996</v>
      </c>
      <c r="AC87" s="720">
        <f t="shared" si="16"/>
        <v>-11.696215147471841</v>
      </c>
      <c r="AD87" s="720">
        <f t="shared" si="18"/>
        <v>-92.05557734844686</v>
      </c>
      <c r="AE87" s="720">
        <f t="shared" si="19"/>
        <v>-85.310490788451489</v>
      </c>
      <c r="AF87" s="179"/>
    </row>
    <row r="88" spans="1:63" ht="20.45" customHeight="1">
      <c r="A88" s="603" t="s">
        <v>205</v>
      </c>
      <c r="B88" s="117" t="s">
        <v>206</v>
      </c>
      <c r="C88" s="152">
        <v>21014532.75</v>
      </c>
      <c r="D88" s="152">
        <v>3421792.32</v>
      </c>
      <c r="E88" s="119">
        <v>24436325.07</v>
      </c>
      <c r="F88" s="152">
        <v>3849431</v>
      </c>
      <c r="G88" s="152">
        <v>239646</v>
      </c>
      <c r="H88" s="152">
        <v>126027633.69999996</v>
      </c>
      <c r="I88" s="101"/>
      <c r="J88" s="101"/>
      <c r="K88" s="301"/>
      <c r="L88" s="301"/>
      <c r="M88" s="301"/>
      <c r="N88" s="301"/>
      <c r="O88" s="121">
        <v>130116710.69999996</v>
      </c>
      <c r="P88" s="121">
        <f t="shared" si="13"/>
        <v>154553035.76999995</v>
      </c>
      <c r="Q88" s="152">
        <v>22710830.43</v>
      </c>
      <c r="R88" s="152">
        <v>3924304.47</v>
      </c>
      <c r="S88" s="190">
        <f t="shared" si="17"/>
        <v>26635134.899999999</v>
      </c>
      <c r="T88" s="152">
        <v>499300</v>
      </c>
      <c r="U88" s="152">
        <v>62440</v>
      </c>
      <c r="V88" s="152">
        <v>60886534.799999997</v>
      </c>
      <c r="W88" s="8"/>
      <c r="X88" s="8"/>
      <c r="Y88" s="300"/>
      <c r="Z88" s="300"/>
      <c r="AA88" s="342">
        <f t="shared" si="14"/>
        <v>61448274.799999997</v>
      </c>
      <c r="AB88" s="121">
        <f t="shared" si="15"/>
        <v>88083409.699999988</v>
      </c>
      <c r="AC88" s="720">
        <f t="shared" si="16"/>
        <v>8.9981199042872202</v>
      </c>
      <c r="AD88" s="720">
        <f t="shared" si="18"/>
        <v>-52.774494168026941</v>
      </c>
      <c r="AE88" s="720">
        <f t="shared" si="19"/>
        <v>-43.007648305865423</v>
      </c>
      <c r="AF88" s="179"/>
    </row>
    <row r="89" spans="1:63" ht="20.45" customHeight="1">
      <c r="A89" s="603" t="s">
        <v>207</v>
      </c>
      <c r="B89" s="117" t="s">
        <v>208</v>
      </c>
      <c r="C89" s="152">
        <v>20481536.119999994</v>
      </c>
      <c r="D89" s="152">
        <v>568616.43999999994</v>
      </c>
      <c r="E89" s="119">
        <v>21050152.559999995</v>
      </c>
      <c r="F89" s="152">
        <v>363700</v>
      </c>
      <c r="G89" s="152">
        <v>603479</v>
      </c>
      <c r="H89" s="152">
        <v>33525351.59</v>
      </c>
      <c r="I89" s="152"/>
      <c r="J89" s="152"/>
      <c r="K89" s="301"/>
      <c r="L89" s="301"/>
      <c r="M89" s="301"/>
      <c r="N89" s="301"/>
      <c r="O89" s="121">
        <v>34492530.590000004</v>
      </c>
      <c r="P89" s="121">
        <f t="shared" si="13"/>
        <v>55542683.149999999</v>
      </c>
      <c r="Q89" s="152">
        <v>21098414.300000001</v>
      </c>
      <c r="R89" s="152">
        <v>2680483.5900000003</v>
      </c>
      <c r="S89" s="190">
        <f t="shared" si="17"/>
        <v>23778897.890000001</v>
      </c>
      <c r="T89" s="152">
        <v>1103400</v>
      </c>
      <c r="U89" s="152">
        <v>426234.75</v>
      </c>
      <c r="V89" s="152">
        <v>20967396.590000004</v>
      </c>
      <c r="W89" s="8"/>
      <c r="X89" s="8"/>
      <c r="Y89" s="300"/>
      <c r="Z89" s="300"/>
      <c r="AA89" s="342">
        <f t="shared" si="14"/>
        <v>22497031.340000004</v>
      </c>
      <c r="AB89" s="121">
        <f t="shared" si="15"/>
        <v>46275929.230000004</v>
      </c>
      <c r="AC89" s="720">
        <f t="shared" si="16"/>
        <v>12.963066762685763</v>
      </c>
      <c r="AD89" s="720">
        <f t="shared" si="18"/>
        <v>-34.777092445277724</v>
      </c>
      <c r="AE89" s="720">
        <f t="shared" si="19"/>
        <v>-16.684022799139825</v>
      </c>
      <c r="AF89" s="179"/>
    </row>
    <row r="90" spans="1:63" ht="20.45" customHeight="1">
      <c r="A90" s="603" t="s">
        <v>209</v>
      </c>
      <c r="B90" s="117" t="s">
        <v>210</v>
      </c>
      <c r="C90" s="152">
        <v>21241281.850000001</v>
      </c>
      <c r="D90" s="152">
        <v>563776.51</v>
      </c>
      <c r="E90" s="119">
        <v>21805058.360000003</v>
      </c>
      <c r="F90" s="152">
        <v>1096281</v>
      </c>
      <c r="G90" s="152">
        <v>185270</v>
      </c>
      <c r="H90" s="152">
        <v>22409579.690000001</v>
      </c>
      <c r="I90" s="101"/>
      <c r="J90" s="101"/>
      <c r="K90" s="301"/>
      <c r="L90" s="301"/>
      <c r="M90" s="301"/>
      <c r="N90" s="100"/>
      <c r="O90" s="121">
        <v>23691130.690000001</v>
      </c>
      <c r="P90" s="121">
        <f t="shared" si="13"/>
        <v>45496189.050000004</v>
      </c>
      <c r="Q90" s="152">
        <v>21836665.530000005</v>
      </c>
      <c r="R90" s="152">
        <v>6636207.3600000003</v>
      </c>
      <c r="S90" s="190">
        <f t="shared" si="17"/>
        <v>28472872.890000004</v>
      </c>
      <c r="T90" s="152">
        <v>1954546</v>
      </c>
      <c r="U90" s="152">
        <v>664678.9</v>
      </c>
      <c r="V90" s="152">
        <v>20575762.550000001</v>
      </c>
      <c r="W90" s="8"/>
      <c r="X90" s="8"/>
      <c r="Y90" s="300"/>
      <c r="Z90" s="300"/>
      <c r="AA90" s="342">
        <f t="shared" si="14"/>
        <v>23194987.449999999</v>
      </c>
      <c r="AB90" s="121">
        <f t="shared" si="15"/>
        <v>51667860.340000004</v>
      </c>
      <c r="AC90" s="720">
        <f t="shared" si="16"/>
        <v>30.579209740762192</v>
      </c>
      <c r="AD90" s="720">
        <f t="shared" si="18"/>
        <v>-2.0942151157412829</v>
      </c>
      <c r="AE90" s="720">
        <f t="shared" si="19"/>
        <v>13.565248911765718</v>
      </c>
      <c r="AF90" s="179"/>
    </row>
    <row r="91" spans="1:63" ht="20.45" customHeight="1">
      <c r="A91" s="603" t="s">
        <v>211</v>
      </c>
      <c r="B91" s="123" t="s">
        <v>212</v>
      </c>
      <c r="C91" s="152">
        <v>13289236.24</v>
      </c>
      <c r="D91" s="152">
        <v>531066.73</v>
      </c>
      <c r="E91" s="119">
        <v>13820302.970000001</v>
      </c>
      <c r="F91" s="152">
        <v>2680716</v>
      </c>
      <c r="G91" s="152">
        <v>363249</v>
      </c>
      <c r="H91" s="152">
        <v>23186250.59</v>
      </c>
      <c r="I91" s="101"/>
      <c r="J91" s="101"/>
      <c r="K91" s="301"/>
      <c r="L91" s="100"/>
      <c r="M91" s="100"/>
      <c r="N91" s="100">
        <v>55200</v>
      </c>
      <c r="O91" s="121">
        <v>26285415.59</v>
      </c>
      <c r="P91" s="121">
        <f t="shared" si="13"/>
        <v>40105718.560000002</v>
      </c>
      <c r="Q91" s="152">
        <v>14108261.689999999</v>
      </c>
      <c r="R91" s="152">
        <v>535580.93999999994</v>
      </c>
      <c r="S91" s="190">
        <f t="shared" si="17"/>
        <v>14643842.629999999</v>
      </c>
      <c r="T91" s="152">
        <v>593477</v>
      </c>
      <c r="U91" s="152">
        <v>529133</v>
      </c>
      <c r="V91" s="152">
        <v>10263885.900000002</v>
      </c>
      <c r="W91" s="8"/>
      <c r="X91" s="8"/>
      <c r="Y91" s="300"/>
      <c r="Z91" s="100">
        <v>16000</v>
      </c>
      <c r="AA91" s="342">
        <f t="shared" si="14"/>
        <v>11402495.900000002</v>
      </c>
      <c r="AB91" s="121">
        <f t="shared" si="15"/>
        <v>26046338.530000001</v>
      </c>
      <c r="AC91" s="720">
        <f t="shared" si="16"/>
        <v>5.9589117676195071</v>
      </c>
      <c r="AD91" s="720">
        <f t="shared" si="18"/>
        <v>-56.620446570614781</v>
      </c>
      <c r="AE91" s="720">
        <f t="shared" si="19"/>
        <v>-35.055798860620143</v>
      </c>
      <c r="AF91" s="179"/>
    </row>
    <row r="92" spans="1:63" ht="20.45" customHeight="1">
      <c r="A92" s="918" t="s">
        <v>279</v>
      </c>
      <c r="B92" s="919"/>
      <c r="C92" s="405">
        <f>SUM(C8:C91)</f>
        <v>1623985382.8400002</v>
      </c>
      <c r="D92" s="405">
        <f t="shared" ref="D92:O92" si="20">SUM(D8:D91)</f>
        <v>1059430148.0699998</v>
      </c>
      <c r="E92" s="405">
        <f t="shared" si="20"/>
        <v>2683415530.9099994</v>
      </c>
      <c r="F92" s="405">
        <f t="shared" si="20"/>
        <v>200040256.75999999</v>
      </c>
      <c r="G92" s="405">
        <f t="shared" si="20"/>
        <v>67221460.230000004</v>
      </c>
      <c r="H92" s="405">
        <f t="shared" si="20"/>
        <v>10307489314.389999</v>
      </c>
      <c r="I92" s="405">
        <f t="shared" si="20"/>
        <v>4491260.16</v>
      </c>
      <c r="J92" s="405">
        <f t="shared" si="20"/>
        <v>3000</v>
      </c>
      <c r="K92" s="405">
        <f t="shared" si="20"/>
        <v>14600</v>
      </c>
      <c r="L92" s="405">
        <f t="shared" si="20"/>
        <v>10138441.520000001</v>
      </c>
      <c r="M92" s="405">
        <f t="shared" si="20"/>
        <v>29312373.809999999</v>
      </c>
      <c r="N92" s="405">
        <f t="shared" si="20"/>
        <v>20350559.729999997</v>
      </c>
      <c r="O92" s="405">
        <f t="shared" si="20"/>
        <v>10639061266.599998</v>
      </c>
      <c r="P92" s="405">
        <f>SUM(P8:P91)</f>
        <v>13322476797.510006</v>
      </c>
      <c r="Q92" s="405">
        <f>SUM(Q8:Q91)</f>
        <v>1674423978.7899997</v>
      </c>
      <c r="R92" s="405">
        <f t="shared" ref="R92:AB92" si="21">SUM(R8:R91)</f>
        <v>1260352418.02</v>
      </c>
      <c r="S92" s="405">
        <f>SUM(S8:S91)</f>
        <v>2934776396.8100009</v>
      </c>
      <c r="T92" s="405">
        <f>SUM(T8:T91)</f>
        <v>148316306.05000001</v>
      </c>
      <c r="U92" s="405">
        <f t="shared" ref="U92:Z92" si="22">SUM(U8:U91)</f>
        <v>53645876.829999998</v>
      </c>
      <c r="V92" s="405">
        <f t="shared" si="22"/>
        <v>2809928311.8100009</v>
      </c>
      <c r="W92" s="405">
        <f t="shared" si="22"/>
        <v>5531316.8300000001</v>
      </c>
      <c r="X92" s="405">
        <f t="shared" si="22"/>
        <v>36000</v>
      </c>
      <c r="Y92" s="405">
        <f t="shared" si="22"/>
        <v>27860.39</v>
      </c>
      <c r="Z92" s="405">
        <f t="shared" si="22"/>
        <v>16416848</v>
      </c>
      <c r="AA92" s="406">
        <f t="shared" si="21"/>
        <v>3033902519.9100003</v>
      </c>
      <c r="AB92" s="405">
        <f t="shared" si="21"/>
        <v>5968678916.7200003</v>
      </c>
      <c r="AC92" s="407"/>
      <c r="AD92" s="407"/>
      <c r="AE92" s="407"/>
      <c r="AF92" s="179"/>
    </row>
    <row r="93" spans="1:63" s="106" customFormat="1" ht="20.45" customHeight="1">
      <c r="A93" s="911" t="s">
        <v>214</v>
      </c>
      <c r="B93" s="912"/>
      <c r="C93" s="912"/>
      <c r="D93" s="912"/>
      <c r="E93" s="912"/>
      <c r="F93" s="912"/>
      <c r="G93" s="912"/>
      <c r="H93" s="912"/>
      <c r="I93" s="912"/>
      <c r="J93" s="912"/>
      <c r="K93" s="912"/>
      <c r="L93" s="912"/>
      <c r="M93" s="912"/>
      <c r="N93" s="912"/>
      <c r="O93" s="912"/>
      <c r="P93" s="912"/>
      <c r="Q93" s="912"/>
      <c r="R93" s="913"/>
      <c r="S93" s="913"/>
      <c r="T93" s="913"/>
      <c r="U93" s="913"/>
      <c r="V93" s="912"/>
      <c r="W93" s="912"/>
      <c r="X93" s="914"/>
      <c r="Y93" s="912"/>
      <c r="Z93" s="912"/>
      <c r="AA93" s="912"/>
      <c r="AB93" s="912"/>
      <c r="AC93" s="912"/>
      <c r="AD93" s="912"/>
      <c r="AE93" s="915"/>
      <c r="AF93" s="179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</row>
    <row r="94" spans="1:63" ht="20.45" customHeight="1">
      <c r="A94" s="603" t="s">
        <v>215</v>
      </c>
      <c r="B94" s="117" t="s">
        <v>280</v>
      </c>
      <c r="C94" s="118">
        <v>15341306.770000001</v>
      </c>
      <c r="D94" s="118">
        <v>105126.72</v>
      </c>
      <c r="E94" s="119">
        <v>15446433.490000002</v>
      </c>
      <c r="F94" s="107">
        <v>741721.88000000012</v>
      </c>
      <c r="G94" s="184">
        <v>219805.99</v>
      </c>
      <c r="H94" s="120">
        <v>3337599.3400000003</v>
      </c>
      <c r="I94" s="122"/>
      <c r="J94" s="122"/>
      <c r="K94" s="122"/>
      <c r="L94" s="55"/>
      <c r="M94" s="55"/>
      <c r="N94" s="55"/>
      <c r="O94" s="185">
        <v>4299127.2100000009</v>
      </c>
      <c r="P94" s="121">
        <f t="shared" ref="P94:P103" si="23">E94+O94</f>
        <v>19745560.700000003</v>
      </c>
      <c r="Q94" s="152">
        <v>11102978.23</v>
      </c>
      <c r="R94" s="152">
        <v>90801.920000000013</v>
      </c>
      <c r="S94" s="190">
        <f>SUM(Q94:R94)</f>
        <v>11193780.15</v>
      </c>
      <c r="T94" s="152">
        <v>510815.80000000005</v>
      </c>
      <c r="U94" s="152">
        <v>178028.93</v>
      </c>
      <c r="V94" s="152">
        <v>3400616.94</v>
      </c>
      <c r="W94" s="8"/>
      <c r="X94" s="8"/>
      <c r="Y94" s="8"/>
      <c r="Z94" s="8">
        <v>0</v>
      </c>
      <c r="AA94" s="121">
        <f t="shared" ref="AA94:AA103" si="24">SUM(T94:Z94)</f>
        <v>4089461.67</v>
      </c>
      <c r="AB94" s="121">
        <f t="shared" ref="AB94:AB103" si="25">S94+AA94</f>
        <v>15283241.82</v>
      </c>
      <c r="AC94" s="720">
        <f t="shared" ref="AC94:AC103" si="26">(((S94-E94)/E94)*100)</f>
        <v>-27.531619792705953</v>
      </c>
      <c r="AD94" s="720">
        <f>(((AA94-O94)/O94)*100)</f>
        <v>-4.8769326832736573</v>
      </c>
      <c r="AE94" s="720">
        <f t="shared" ref="AE94" si="27">(((AB94-P94)/P94)*100)</f>
        <v>-22.599099350974633</v>
      </c>
      <c r="AF94" s="179"/>
    </row>
    <row r="95" spans="1:63" ht="20.45" customHeight="1">
      <c r="A95" s="603" t="s">
        <v>216</v>
      </c>
      <c r="B95" s="117" t="s">
        <v>217</v>
      </c>
      <c r="C95" s="118">
        <v>19467493.289999999</v>
      </c>
      <c r="D95" s="118">
        <v>1230719.7700000003</v>
      </c>
      <c r="E95" s="119">
        <v>20698213.059999999</v>
      </c>
      <c r="F95" s="107">
        <v>4459180.26</v>
      </c>
      <c r="G95" s="107">
        <v>3386154.0700000003</v>
      </c>
      <c r="H95" s="120">
        <v>9524271.9199999999</v>
      </c>
      <c r="I95" s="122"/>
      <c r="J95" s="122"/>
      <c r="K95" s="122"/>
      <c r="L95" s="55"/>
      <c r="M95" s="55"/>
      <c r="N95" s="55"/>
      <c r="O95" s="185">
        <v>17369606.25</v>
      </c>
      <c r="P95" s="121">
        <f t="shared" si="23"/>
        <v>38067819.310000002</v>
      </c>
      <c r="Q95" s="152">
        <v>23117114.400000002</v>
      </c>
      <c r="R95" s="152">
        <v>1209704.5600000003</v>
      </c>
      <c r="S95" s="190">
        <f t="shared" ref="S95:S105" si="28">SUM(Q95:R95)</f>
        <v>24326818.960000001</v>
      </c>
      <c r="T95" s="152">
        <v>2113061</v>
      </c>
      <c r="U95" s="152">
        <v>4084258.26</v>
      </c>
      <c r="V95" s="152">
        <v>4669025.78</v>
      </c>
      <c r="W95" s="8"/>
      <c r="X95" s="8"/>
      <c r="Y95" s="8"/>
      <c r="Z95" s="8"/>
      <c r="AA95" s="121">
        <f t="shared" si="24"/>
        <v>10866345.039999999</v>
      </c>
      <c r="AB95" s="121">
        <f t="shared" si="25"/>
        <v>35193164</v>
      </c>
      <c r="AC95" s="720">
        <f t="shared" si="26"/>
        <v>17.531010476515032</v>
      </c>
      <c r="AD95" s="720">
        <f t="shared" ref="AD95:AD103" si="29">(((AA95-O95)/O95)*100)</f>
        <v>-37.440464201656845</v>
      </c>
      <c r="AE95" s="720">
        <f t="shared" ref="AE95:AE103" si="30">(((AB95-P95)/P95)*100)</f>
        <v>-7.5514052606760735</v>
      </c>
      <c r="AF95" s="179"/>
    </row>
    <row r="96" spans="1:63" ht="20.45" customHeight="1">
      <c r="A96" s="603" t="s">
        <v>218</v>
      </c>
      <c r="B96" s="117" t="s">
        <v>219</v>
      </c>
      <c r="C96" s="118">
        <v>21600281.919999998</v>
      </c>
      <c r="D96" s="118">
        <v>127230.34999999999</v>
      </c>
      <c r="E96" s="119">
        <v>21727512.27</v>
      </c>
      <c r="F96" s="184"/>
      <c r="G96" s="107">
        <v>19640</v>
      </c>
      <c r="H96" s="120">
        <v>3725521.55</v>
      </c>
      <c r="I96" s="122"/>
      <c r="J96" s="122"/>
      <c r="K96" s="122"/>
      <c r="L96" s="55"/>
      <c r="M96" s="55"/>
      <c r="N96" s="55"/>
      <c r="O96" s="185">
        <v>3745161.55</v>
      </c>
      <c r="P96" s="121">
        <f t="shared" si="23"/>
        <v>25472673.82</v>
      </c>
      <c r="Q96" s="152">
        <v>19322114.269999996</v>
      </c>
      <c r="R96" s="152">
        <v>79006.929999999993</v>
      </c>
      <c r="S96" s="190">
        <f t="shared" si="28"/>
        <v>19401121.199999996</v>
      </c>
      <c r="T96" s="8"/>
      <c r="U96" s="300">
        <v>58476</v>
      </c>
      <c r="V96" s="152">
        <v>1767913.2199999997</v>
      </c>
      <c r="W96" s="8"/>
      <c r="X96" s="8"/>
      <c r="Y96" s="8"/>
      <c r="Z96" s="8"/>
      <c r="AA96" s="121">
        <f t="shared" si="24"/>
        <v>1826389.2199999997</v>
      </c>
      <c r="AB96" s="121">
        <f t="shared" si="25"/>
        <v>21227510.419999994</v>
      </c>
      <c r="AC96" s="720">
        <f t="shared" si="26"/>
        <v>-10.707121188522537</v>
      </c>
      <c r="AD96" s="720">
        <f t="shared" si="29"/>
        <v>-51.233366154792449</v>
      </c>
      <c r="AE96" s="720">
        <f t="shared" si="30"/>
        <v>-16.665558668862214</v>
      </c>
      <c r="AF96" s="179"/>
    </row>
    <row r="97" spans="1:63" ht="20.45" customHeight="1">
      <c r="A97" s="603" t="s">
        <v>220</v>
      </c>
      <c r="B97" s="117" t="s">
        <v>221</v>
      </c>
      <c r="C97" s="118">
        <v>26189979.02</v>
      </c>
      <c r="D97" s="118">
        <v>353352.98999999976</v>
      </c>
      <c r="E97" s="119">
        <v>26543332.009999998</v>
      </c>
      <c r="F97" s="107">
        <v>114882</v>
      </c>
      <c r="G97" s="107">
        <v>187725.24</v>
      </c>
      <c r="H97" s="120">
        <v>5844923.5800000001</v>
      </c>
      <c r="I97" s="122"/>
      <c r="J97" s="122"/>
      <c r="K97" s="122"/>
      <c r="L97" s="55"/>
      <c r="M97" s="55"/>
      <c r="N97" s="55"/>
      <c r="O97" s="185">
        <v>6147530.8200000003</v>
      </c>
      <c r="P97" s="121">
        <f t="shared" si="23"/>
        <v>32690862.829999998</v>
      </c>
      <c r="Q97" s="152">
        <v>25577385.200000003</v>
      </c>
      <c r="R97" s="152">
        <v>294057.11</v>
      </c>
      <c r="S97" s="190">
        <f t="shared" si="28"/>
        <v>25871442.310000002</v>
      </c>
      <c r="T97" s="152">
        <v>52560</v>
      </c>
      <c r="U97" s="152">
        <v>407307.31</v>
      </c>
      <c r="V97" s="152">
        <v>6347138.0600000005</v>
      </c>
      <c r="W97" s="8"/>
      <c r="X97" s="8"/>
      <c r="Y97" s="8"/>
      <c r="Z97" s="8">
        <v>0</v>
      </c>
      <c r="AA97" s="121">
        <f t="shared" si="24"/>
        <v>6807005.3700000001</v>
      </c>
      <c r="AB97" s="121">
        <f t="shared" si="25"/>
        <v>32678447.680000003</v>
      </c>
      <c r="AC97" s="720">
        <f t="shared" si="26"/>
        <v>-2.5312937341358128</v>
      </c>
      <c r="AD97" s="720">
        <f t="shared" si="29"/>
        <v>10.727470415512284</v>
      </c>
      <c r="AE97" s="720">
        <f t="shared" si="30"/>
        <v>-3.7977431383675674E-2</v>
      </c>
      <c r="AF97" s="179"/>
    </row>
    <row r="98" spans="1:63" ht="20.45" customHeight="1">
      <c r="A98" s="603" t="s">
        <v>222</v>
      </c>
      <c r="B98" s="117" t="s">
        <v>223</v>
      </c>
      <c r="C98" s="118">
        <v>3852888.04</v>
      </c>
      <c r="D98" s="124"/>
      <c r="E98" s="119">
        <v>3852888.04</v>
      </c>
      <c r="F98" s="122">
        <v>4900</v>
      </c>
      <c r="G98" s="107">
        <v>198172.41</v>
      </c>
      <c r="H98" s="120">
        <v>433790</v>
      </c>
      <c r="I98" s="122"/>
      <c r="J98" s="122"/>
      <c r="K98" s="122"/>
      <c r="L98" s="55"/>
      <c r="M98" s="55"/>
      <c r="N98" s="55"/>
      <c r="O98" s="185">
        <v>636862.41</v>
      </c>
      <c r="P98" s="121">
        <f t="shared" si="23"/>
        <v>4489750.45</v>
      </c>
      <c r="Q98" s="152">
        <v>3904116.4300000006</v>
      </c>
      <c r="R98" s="8"/>
      <c r="S98" s="190">
        <f t="shared" si="28"/>
        <v>3904116.4300000006</v>
      </c>
      <c r="T98" s="152"/>
      <c r="U98" s="152">
        <v>182455.47999999998</v>
      </c>
      <c r="V98" s="152">
        <v>468636.48</v>
      </c>
      <c r="W98" s="8"/>
      <c r="X98" s="8"/>
      <c r="Y98" s="8"/>
      <c r="Z98" s="8">
        <v>0</v>
      </c>
      <c r="AA98" s="121">
        <f t="shared" si="24"/>
        <v>651091.96</v>
      </c>
      <c r="AB98" s="121">
        <f t="shared" si="25"/>
        <v>4555208.3900000006</v>
      </c>
      <c r="AC98" s="720">
        <f t="shared" si="26"/>
        <v>1.3296101383729955</v>
      </c>
      <c r="AD98" s="720">
        <f t="shared" si="29"/>
        <v>2.234320910854187</v>
      </c>
      <c r="AE98" s="720">
        <f t="shared" si="30"/>
        <v>1.45794161009551</v>
      </c>
    </row>
    <row r="99" spans="1:63" ht="20.45" customHeight="1">
      <c r="A99" s="603" t="s">
        <v>224</v>
      </c>
      <c r="B99" s="117" t="s">
        <v>281</v>
      </c>
      <c r="C99" s="118">
        <v>3061740.96</v>
      </c>
      <c r="D99" s="118">
        <v>2710.12</v>
      </c>
      <c r="E99" s="119">
        <v>3064451.08</v>
      </c>
      <c r="F99" s="107">
        <v>105000</v>
      </c>
      <c r="G99" s="107">
        <v>515576.35</v>
      </c>
      <c r="H99" s="120">
        <v>917799.15999999992</v>
      </c>
      <c r="I99" s="122"/>
      <c r="J99" s="122"/>
      <c r="K99" s="122"/>
      <c r="L99" s="55"/>
      <c r="M99" s="55"/>
      <c r="N99" s="55"/>
      <c r="O99" s="185">
        <v>1538375.5099999998</v>
      </c>
      <c r="P99" s="121">
        <f t="shared" si="23"/>
        <v>4602826.59</v>
      </c>
      <c r="Q99" s="152">
        <v>2901998.6</v>
      </c>
      <c r="R99" s="152">
        <v>2678.45</v>
      </c>
      <c r="S99" s="190">
        <f t="shared" si="28"/>
        <v>2904677.0500000003</v>
      </c>
      <c r="T99" s="152">
        <v>978405.5</v>
      </c>
      <c r="U99" s="152">
        <v>332423.90000000002</v>
      </c>
      <c r="V99" s="152">
        <v>1047455.14</v>
      </c>
      <c r="W99" s="8"/>
      <c r="X99" s="8"/>
      <c r="Y99" s="8"/>
      <c r="Z99" s="8"/>
      <c r="AA99" s="121">
        <f t="shared" si="24"/>
        <v>2358284.54</v>
      </c>
      <c r="AB99" s="121">
        <f t="shared" si="25"/>
        <v>5262961.59</v>
      </c>
      <c r="AC99" s="720">
        <f t="shared" si="26"/>
        <v>-5.2137895443251718</v>
      </c>
      <c r="AD99" s="720">
        <f t="shared" si="29"/>
        <v>53.297067242054595</v>
      </c>
      <c r="AE99" s="720">
        <f t="shared" si="30"/>
        <v>14.341948085426351</v>
      </c>
      <c r="AF99" s="179"/>
    </row>
    <row r="100" spans="1:63" ht="20.45" customHeight="1">
      <c r="A100" s="603" t="s">
        <v>225</v>
      </c>
      <c r="B100" s="117" t="s">
        <v>282</v>
      </c>
      <c r="C100" s="118">
        <v>1683707.8199999998</v>
      </c>
      <c r="D100" s="118">
        <v>1099.9999999999998</v>
      </c>
      <c r="E100" s="119">
        <v>1684807.8199999998</v>
      </c>
      <c r="F100" s="119">
        <v>24100</v>
      </c>
      <c r="G100" s="107">
        <v>196970</v>
      </c>
      <c r="H100" s="120">
        <v>215822</v>
      </c>
      <c r="I100" s="122"/>
      <c r="J100" s="122"/>
      <c r="K100" s="122"/>
      <c r="L100" s="55"/>
      <c r="M100" s="55"/>
      <c r="N100" s="55"/>
      <c r="O100" s="185">
        <v>436892</v>
      </c>
      <c r="P100" s="121">
        <f t="shared" si="23"/>
        <v>2121699.8199999998</v>
      </c>
      <c r="Q100" s="152">
        <v>3455367.5999999996</v>
      </c>
      <c r="R100" s="152">
        <v>1100</v>
      </c>
      <c r="S100" s="190">
        <f t="shared" si="28"/>
        <v>3456467.5999999996</v>
      </c>
      <c r="T100" s="152"/>
      <c r="U100" s="152">
        <v>309542.14</v>
      </c>
      <c r="V100" s="152">
        <v>191856.1</v>
      </c>
      <c r="W100" s="8"/>
      <c r="X100" s="8"/>
      <c r="Y100" s="8"/>
      <c r="Z100" s="8"/>
      <c r="AA100" s="121">
        <f t="shared" si="24"/>
        <v>501398.24</v>
      </c>
      <c r="AB100" s="121">
        <f t="shared" si="25"/>
        <v>3957865.84</v>
      </c>
      <c r="AC100" s="720">
        <f t="shared" si="26"/>
        <v>105.15500693723038</v>
      </c>
      <c r="AD100" s="720">
        <f t="shared" si="29"/>
        <v>14.764802285232962</v>
      </c>
      <c r="AE100" s="720">
        <f t="shared" si="30"/>
        <v>86.542215005702374</v>
      </c>
      <c r="AF100" s="179"/>
    </row>
    <row r="101" spans="1:63" ht="20.45" customHeight="1">
      <c r="A101" s="603" t="s">
        <v>226</v>
      </c>
      <c r="B101" s="117" t="s">
        <v>227</v>
      </c>
      <c r="C101" s="118">
        <v>3071344.95</v>
      </c>
      <c r="D101" s="118">
        <v>18570.21</v>
      </c>
      <c r="E101" s="119">
        <v>3089915.16</v>
      </c>
      <c r="F101" s="107">
        <v>938511</v>
      </c>
      <c r="G101" s="107">
        <v>134310</v>
      </c>
      <c r="H101" s="120">
        <v>767091.95</v>
      </c>
      <c r="I101" s="122"/>
      <c r="J101" s="122"/>
      <c r="K101" s="122"/>
      <c r="L101" s="55"/>
      <c r="M101" s="55"/>
      <c r="N101" s="186"/>
      <c r="O101" s="185">
        <v>1839912.95</v>
      </c>
      <c r="P101" s="121">
        <f t="shared" si="23"/>
        <v>4929828.1100000003</v>
      </c>
      <c r="Q101" s="152">
        <v>3272648.17</v>
      </c>
      <c r="R101" s="152">
        <v>20361.120000000003</v>
      </c>
      <c r="S101" s="190">
        <f t="shared" si="28"/>
        <v>3293009.29</v>
      </c>
      <c r="T101" s="152">
        <v>590559</v>
      </c>
      <c r="U101" s="152">
        <v>11200</v>
      </c>
      <c r="V101" s="152">
        <v>589687.96</v>
      </c>
      <c r="W101" s="8"/>
      <c r="X101" s="8"/>
      <c r="Y101" s="8"/>
      <c r="Z101" s="8"/>
      <c r="AA101" s="121">
        <f t="shared" si="24"/>
        <v>1191446.96</v>
      </c>
      <c r="AB101" s="121">
        <f t="shared" si="25"/>
        <v>4484456.25</v>
      </c>
      <c r="AC101" s="720">
        <f t="shared" si="26"/>
        <v>6.5728060313474721</v>
      </c>
      <c r="AD101" s="720">
        <f t="shared" si="29"/>
        <v>-35.244384251983227</v>
      </c>
      <c r="AE101" s="720">
        <f t="shared" si="30"/>
        <v>-9.0342269560388448</v>
      </c>
      <c r="AF101" s="179"/>
    </row>
    <row r="102" spans="1:63" ht="20.45" customHeight="1">
      <c r="A102" s="603" t="s">
        <v>228</v>
      </c>
      <c r="B102" s="117" t="s">
        <v>229</v>
      </c>
      <c r="C102" s="118">
        <v>21339473.100000106</v>
      </c>
      <c r="D102" s="118">
        <v>21390198.390000004</v>
      </c>
      <c r="E102" s="119">
        <v>42729671.490000114</v>
      </c>
      <c r="F102" s="107">
        <v>180660</v>
      </c>
      <c r="G102" s="107">
        <v>192219</v>
      </c>
      <c r="H102" s="120">
        <v>16418513.019999998</v>
      </c>
      <c r="I102" s="122"/>
      <c r="J102" s="122"/>
      <c r="K102" s="122"/>
      <c r="L102" s="55"/>
      <c r="M102" s="55"/>
      <c r="N102" s="55"/>
      <c r="O102" s="185">
        <v>16791392.019999996</v>
      </c>
      <c r="P102" s="121">
        <f t="shared" si="23"/>
        <v>59521063.51000011</v>
      </c>
      <c r="Q102" s="152">
        <v>40663842.650000148</v>
      </c>
      <c r="R102" s="152">
        <v>28424979.750000056</v>
      </c>
      <c r="S102" s="190">
        <f t="shared" si="28"/>
        <v>69088822.4000002</v>
      </c>
      <c r="T102" s="152">
        <v>789233</v>
      </c>
      <c r="U102" s="152">
        <v>78976.47</v>
      </c>
      <c r="V102" s="152">
        <v>135375007.03</v>
      </c>
      <c r="W102" s="8"/>
      <c r="X102" s="8"/>
      <c r="Y102" s="8"/>
      <c r="Z102" s="8"/>
      <c r="AA102" s="121">
        <f t="shared" si="24"/>
        <v>136243216.5</v>
      </c>
      <c r="AB102" s="121">
        <f t="shared" si="25"/>
        <v>205332038.90000021</v>
      </c>
      <c r="AC102" s="720">
        <f t="shared" si="26"/>
        <v>61.688166538253938</v>
      </c>
      <c r="AD102" s="720">
        <f t="shared" si="29"/>
        <v>711.38726519946999</v>
      </c>
      <c r="AE102" s="720">
        <f t="shared" si="30"/>
        <v>244.97374003658797</v>
      </c>
      <c r="AF102" s="179"/>
    </row>
    <row r="103" spans="1:63" ht="20.45" customHeight="1">
      <c r="A103" s="603" t="s">
        <v>230</v>
      </c>
      <c r="B103" s="117" t="s">
        <v>283</v>
      </c>
      <c r="C103" s="118">
        <v>7891830.2599999988</v>
      </c>
      <c r="D103" s="118">
        <v>555553.1</v>
      </c>
      <c r="E103" s="119">
        <v>8447383.3599999994</v>
      </c>
      <c r="F103" s="122"/>
      <c r="G103" s="107">
        <v>509949</v>
      </c>
      <c r="H103" s="120">
        <v>3813970.1100000003</v>
      </c>
      <c r="I103" s="184"/>
      <c r="J103" s="184"/>
      <c r="K103" s="184"/>
      <c r="L103" s="186"/>
      <c r="M103" s="186"/>
      <c r="N103" s="186"/>
      <c r="O103" s="185">
        <v>4323919.1100000003</v>
      </c>
      <c r="P103" s="121">
        <f t="shared" si="23"/>
        <v>12771302.469999999</v>
      </c>
      <c r="Q103" s="152">
        <v>6576875.4099999992</v>
      </c>
      <c r="R103" s="152">
        <v>640660.0900000002</v>
      </c>
      <c r="S103" s="190">
        <f t="shared" si="28"/>
        <v>7217535.4999999991</v>
      </c>
      <c r="T103" s="8"/>
      <c r="U103" s="152">
        <v>366424</v>
      </c>
      <c r="V103" s="152">
        <v>3681320.85</v>
      </c>
      <c r="W103" s="8"/>
      <c r="X103" s="8"/>
      <c r="Y103" s="8"/>
      <c r="Z103" s="8"/>
      <c r="AA103" s="121">
        <f t="shared" si="24"/>
        <v>4047744.85</v>
      </c>
      <c r="AB103" s="121">
        <f t="shared" si="25"/>
        <v>11265280.35</v>
      </c>
      <c r="AC103" s="720">
        <f t="shared" si="26"/>
        <v>-14.55892088221743</v>
      </c>
      <c r="AD103" s="720">
        <f t="shared" si="29"/>
        <v>-6.3871282735444197</v>
      </c>
      <c r="AE103" s="720">
        <f t="shared" si="30"/>
        <v>-11.792235940990906</v>
      </c>
      <c r="AF103" s="179"/>
    </row>
    <row r="104" spans="1:63" ht="20.45" customHeight="1">
      <c r="A104" s="606" t="s">
        <v>505</v>
      </c>
      <c r="B104" s="123" t="s">
        <v>460</v>
      </c>
      <c r="C104" s="593"/>
      <c r="D104" s="593"/>
      <c r="E104" s="594"/>
      <c r="F104" s="595"/>
      <c r="G104" s="596"/>
      <c r="H104" s="597"/>
      <c r="I104" s="598"/>
      <c r="J104" s="598"/>
      <c r="K104" s="598"/>
      <c r="L104" s="599"/>
      <c r="M104" s="599"/>
      <c r="N104" s="599"/>
      <c r="O104" s="600"/>
      <c r="P104" s="601"/>
      <c r="Q104" s="152">
        <v>237633.33000000002</v>
      </c>
      <c r="R104" s="152">
        <v>758.19999999999993</v>
      </c>
      <c r="S104" s="190">
        <f t="shared" si="28"/>
        <v>238391.53000000003</v>
      </c>
      <c r="T104" s="8">
        <v>103135</v>
      </c>
      <c r="U104" s="152">
        <v>277559.40000000002</v>
      </c>
      <c r="V104" s="152">
        <v>1133468.8199999998</v>
      </c>
      <c r="W104" s="8"/>
      <c r="X104" s="8"/>
      <c r="Y104" s="8"/>
      <c r="Z104" s="8"/>
      <c r="AA104" s="121">
        <f t="shared" ref="AA104:AA106" si="31">SUM(T104:Z104)</f>
        <v>1514163.2199999997</v>
      </c>
      <c r="AB104" s="121">
        <f t="shared" ref="AB104:AB105" si="32">S104+AA104</f>
        <v>1752554.7499999998</v>
      </c>
      <c r="AC104" s="720">
        <v>100</v>
      </c>
      <c r="AD104" s="720">
        <v>100</v>
      </c>
      <c r="AE104" s="720">
        <v>100</v>
      </c>
      <c r="AF104" s="179"/>
    </row>
    <row r="105" spans="1:63" ht="20.45" customHeight="1">
      <c r="A105" s="606" t="s">
        <v>506</v>
      </c>
      <c r="B105" s="123" t="s">
        <v>461</v>
      </c>
      <c r="C105" s="593"/>
      <c r="D105" s="593"/>
      <c r="E105" s="594"/>
      <c r="F105" s="595"/>
      <c r="G105" s="596"/>
      <c r="H105" s="597"/>
      <c r="I105" s="598"/>
      <c r="J105" s="598"/>
      <c r="K105" s="598"/>
      <c r="L105" s="599"/>
      <c r="M105" s="599"/>
      <c r="N105" s="599"/>
      <c r="O105" s="600"/>
      <c r="P105" s="601"/>
      <c r="Q105" s="152">
        <v>299600</v>
      </c>
      <c r="R105" s="152"/>
      <c r="S105" s="190">
        <f t="shared" si="28"/>
        <v>299600</v>
      </c>
      <c r="T105" s="8">
        <v>1635169.28</v>
      </c>
      <c r="U105" s="152">
        <v>234121</v>
      </c>
      <c r="V105" s="152">
        <v>13705044.539999999</v>
      </c>
      <c r="W105" s="8"/>
      <c r="X105" s="8"/>
      <c r="Y105" s="8"/>
      <c r="Z105" s="8"/>
      <c r="AA105" s="121">
        <f t="shared" si="31"/>
        <v>15574334.819999998</v>
      </c>
      <c r="AB105" s="121">
        <f t="shared" si="32"/>
        <v>15873934.819999998</v>
      </c>
      <c r="AC105" s="720">
        <v>100</v>
      </c>
      <c r="AD105" s="720">
        <v>100</v>
      </c>
      <c r="AE105" s="720">
        <v>100</v>
      </c>
      <c r="AF105" s="179"/>
    </row>
    <row r="106" spans="1:63" s="136" customFormat="1" ht="20.45" customHeight="1">
      <c r="A106" s="909" t="s">
        <v>287</v>
      </c>
      <c r="B106" s="910"/>
      <c r="C106" s="214">
        <f t="shared" ref="C106:N106" si="33">SUM(C94:C103)</f>
        <v>123500046.1300001</v>
      </c>
      <c r="D106" s="214">
        <f t="shared" si="33"/>
        <v>23784561.650000006</v>
      </c>
      <c r="E106" s="214">
        <f t="shared" si="33"/>
        <v>147284607.78000009</v>
      </c>
      <c r="F106" s="214">
        <f t="shared" si="33"/>
        <v>6568955.1399999997</v>
      </c>
      <c r="G106" s="214">
        <f t="shared" si="33"/>
        <v>5560522.0600000005</v>
      </c>
      <c r="H106" s="214">
        <f t="shared" si="33"/>
        <v>44999302.629999995</v>
      </c>
      <c r="I106" s="214">
        <f t="shared" si="33"/>
        <v>0</v>
      </c>
      <c r="J106" s="214">
        <f t="shared" si="33"/>
        <v>0</v>
      </c>
      <c r="K106" s="214">
        <f t="shared" si="33"/>
        <v>0</v>
      </c>
      <c r="L106" s="214">
        <f t="shared" si="33"/>
        <v>0</v>
      </c>
      <c r="M106" s="214">
        <f t="shared" si="33"/>
        <v>0</v>
      </c>
      <c r="N106" s="214">
        <f t="shared" si="33"/>
        <v>0</v>
      </c>
      <c r="O106" s="214">
        <f>SUM(F106:N106)</f>
        <v>57128779.829999998</v>
      </c>
      <c r="P106" s="214">
        <f>SUM(P94:P103)</f>
        <v>204413387.6100001</v>
      </c>
      <c r="Q106" s="213">
        <f>SUM(Q94:Q103)</f>
        <v>139894440.96000013</v>
      </c>
      <c r="R106" s="213">
        <f>SUM(R94:R103)</f>
        <v>30763349.930000056</v>
      </c>
      <c r="S106" s="213">
        <f>SUM(S94:S105)</f>
        <v>171195782.42000023</v>
      </c>
      <c r="T106" s="213">
        <f>SUM(T94:T105)</f>
        <v>6772938.5800000001</v>
      </c>
      <c r="U106" s="213">
        <f t="shared" ref="U106:Z106" si="34">SUM(U94:U105)</f>
        <v>6520772.8899999987</v>
      </c>
      <c r="V106" s="213">
        <f t="shared" si="34"/>
        <v>172377170.91999999</v>
      </c>
      <c r="W106" s="213">
        <f t="shared" si="34"/>
        <v>0</v>
      </c>
      <c r="X106" s="213">
        <f t="shared" si="34"/>
        <v>0</v>
      </c>
      <c r="Y106" s="213">
        <f t="shared" si="34"/>
        <v>0</v>
      </c>
      <c r="Z106" s="213">
        <f t="shared" si="34"/>
        <v>0</v>
      </c>
      <c r="AA106" s="121">
        <f t="shared" si="31"/>
        <v>185670882.38999999</v>
      </c>
      <c r="AB106" s="213">
        <f>SUM(AB94:AB105)</f>
        <v>356866664.81000024</v>
      </c>
      <c r="AC106" s="215"/>
      <c r="AD106" s="215"/>
      <c r="AE106" s="215"/>
      <c r="AF106" s="179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</row>
    <row r="107" spans="1:63" s="139" customFormat="1" ht="21" customHeight="1" thickBot="1">
      <c r="A107" s="916" t="s">
        <v>323</v>
      </c>
      <c r="B107" s="917"/>
      <c r="C107" s="137">
        <f t="shared" ref="C107:P107" si="35">C92+C106</f>
        <v>1747485428.9700003</v>
      </c>
      <c r="D107" s="137">
        <f t="shared" si="35"/>
        <v>1083214709.7199998</v>
      </c>
      <c r="E107" s="137">
        <f t="shared" si="35"/>
        <v>2830700138.6899996</v>
      </c>
      <c r="F107" s="137">
        <f t="shared" si="35"/>
        <v>206609211.89999998</v>
      </c>
      <c r="G107" s="137">
        <f t="shared" si="35"/>
        <v>72781982.290000007</v>
      </c>
      <c r="H107" s="137">
        <f t="shared" si="35"/>
        <v>10352488617.019999</v>
      </c>
      <c r="I107" s="137">
        <f t="shared" si="35"/>
        <v>4491260.16</v>
      </c>
      <c r="J107" s="137">
        <f t="shared" si="35"/>
        <v>3000</v>
      </c>
      <c r="K107" s="137">
        <f t="shared" si="35"/>
        <v>14600</v>
      </c>
      <c r="L107" s="137">
        <f t="shared" si="35"/>
        <v>10138441.520000001</v>
      </c>
      <c r="M107" s="137">
        <f t="shared" si="35"/>
        <v>29312373.809999999</v>
      </c>
      <c r="N107" s="137">
        <f t="shared" si="35"/>
        <v>20350559.729999997</v>
      </c>
      <c r="O107" s="137">
        <f t="shared" si="35"/>
        <v>10696190046.429998</v>
      </c>
      <c r="P107" s="137">
        <f t="shared" si="35"/>
        <v>13526890185.120007</v>
      </c>
      <c r="Q107" s="137">
        <f>SUM(Q92,Q106)</f>
        <v>1814318419.7499998</v>
      </c>
      <c r="R107" s="137">
        <f t="shared" ref="R107:AA107" si="36">SUM(R92,R106)</f>
        <v>1291115767.95</v>
      </c>
      <c r="S107" s="137">
        <f t="shared" si="36"/>
        <v>3105972179.230001</v>
      </c>
      <c r="T107" s="137">
        <f t="shared" si="36"/>
        <v>155089244.63000003</v>
      </c>
      <c r="U107" s="137">
        <f t="shared" si="36"/>
        <v>60166649.719999999</v>
      </c>
      <c r="V107" s="137">
        <f t="shared" si="36"/>
        <v>2982305482.730001</v>
      </c>
      <c r="W107" s="137">
        <f t="shared" si="36"/>
        <v>5531316.8300000001</v>
      </c>
      <c r="X107" s="137">
        <f t="shared" si="36"/>
        <v>36000</v>
      </c>
      <c r="Y107" s="137">
        <f t="shared" si="36"/>
        <v>27860.39</v>
      </c>
      <c r="Z107" s="137">
        <f t="shared" si="36"/>
        <v>16416848</v>
      </c>
      <c r="AA107" s="137">
        <f t="shared" si="36"/>
        <v>3219573402.3000002</v>
      </c>
      <c r="AB107" s="607">
        <f>AB92+AB106</f>
        <v>6325545581.5300007</v>
      </c>
      <c r="AC107" s="138"/>
      <c r="AD107" s="138"/>
      <c r="AE107" s="138"/>
      <c r="AF107" s="179"/>
      <c r="AG107" s="290"/>
      <c r="AH107" s="290"/>
      <c r="AI107" s="290"/>
      <c r="AJ107" s="290"/>
      <c r="AK107" s="290"/>
      <c r="AL107" s="290"/>
      <c r="AM107" s="290"/>
      <c r="AN107" s="290"/>
      <c r="AO107" s="290"/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  <c r="BG107" s="290"/>
      <c r="BH107" s="290"/>
      <c r="BI107" s="290"/>
      <c r="BJ107" s="290"/>
      <c r="BK107" s="290"/>
    </row>
    <row r="108" spans="1:63">
      <c r="P108" s="132"/>
      <c r="Q108" s="128"/>
      <c r="R108" s="128"/>
      <c r="S108" s="128"/>
      <c r="T108" s="128"/>
      <c r="U108" s="128"/>
      <c r="V108" s="128"/>
      <c r="W108" s="129"/>
      <c r="X108" s="129"/>
      <c r="Y108" s="130"/>
      <c r="Z108" s="130"/>
      <c r="AA108" s="130"/>
    </row>
    <row r="109" spans="1:63" ht="26.25">
      <c r="C109" s="131"/>
      <c r="P109" s="132"/>
      <c r="Q109" s="402"/>
      <c r="R109" s="402"/>
      <c r="S109" s="402"/>
      <c r="T109" s="402"/>
      <c r="U109" s="402"/>
      <c r="V109" s="402"/>
      <c r="W109" s="403"/>
      <c r="X109" s="403"/>
      <c r="Y109" s="404"/>
      <c r="Z109" s="404"/>
      <c r="AB109" s="148"/>
    </row>
    <row r="110" spans="1:63">
      <c r="N110" s="181"/>
      <c r="V110" s="135"/>
      <c r="W110" s="127"/>
      <c r="X110" s="127"/>
    </row>
    <row r="111" spans="1:63" ht="28.5">
      <c r="B111" s="180"/>
      <c r="N111" s="181"/>
      <c r="Q111" s="133"/>
      <c r="R111" s="133"/>
      <c r="S111" s="133"/>
      <c r="T111" s="133"/>
      <c r="U111" s="133"/>
    </row>
    <row r="112" spans="1:63">
      <c r="N112" s="181"/>
    </row>
    <row r="113" spans="1:31">
      <c r="N113" s="181"/>
    </row>
    <row r="114" spans="1:31">
      <c r="A114" s="605"/>
      <c r="B114" s="24"/>
      <c r="C114" s="24"/>
      <c r="D114" s="24"/>
      <c r="E114" s="24"/>
      <c r="G114" s="24"/>
      <c r="N114" s="181"/>
      <c r="Q114" s="24"/>
      <c r="R114" s="24"/>
      <c r="S114" s="24"/>
      <c r="T114" s="24"/>
      <c r="U114" s="24"/>
      <c r="V114" s="24"/>
      <c r="Y114" s="24"/>
      <c r="Z114" s="24"/>
      <c r="AA114" s="24"/>
      <c r="AB114" s="24"/>
      <c r="AC114" s="24"/>
      <c r="AD114" s="24"/>
      <c r="AE114" s="24"/>
    </row>
    <row r="115" spans="1:31">
      <c r="A115" s="605"/>
      <c r="B115" s="24"/>
      <c r="C115" s="24"/>
      <c r="D115" s="24"/>
      <c r="E115" s="24"/>
      <c r="G115" s="24"/>
      <c r="N115" s="181"/>
      <c r="Q115" s="24"/>
      <c r="R115" s="24"/>
      <c r="S115" s="24"/>
      <c r="T115" s="24"/>
      <c r="U115" s="24"/>
      <c r="V115" s="24"/>
      <c r="Y115" s="24"/>
      <c r="Z115" s="24"/>
      <c r="AA115" s="24"/>
      <c r="AB115" s="24"/>
      <c r="AC115" s="24"/>
      <c r="AD115" s="24"/>
      <c r="AE115" s="24"/>
    </row>
    <row r="116" spans="1:31">
      <c r="A116" s="605"/>
      <c r="B116" s="24"/>
      <c r="C116" s="24"/>
      <c r="D116" s="24"/>
      <c r="E116" s="24"/>
      <c r="G116" s="24"/>
      <c r="N116" s="181"/>
      <c r="Q116" s="24"/>
      <c r="R116" s="24"/>
      <c r="S116" s="24"/>
      <c r="T116" s="24"/>
      <c r="U116" s="24"/>
      <c r="V116" s="24"/>
      <c r="Y116" s="24"/>
      <c r="Z116" s="24"/>
      <c r="AA116" s="24"/>
      <c r="AB116" s="24"/>
      <c r="AC116" s="24"/>
      <c r="AD116" s="24"/>
      <c r="AE116" s="24"/>
    </row>
    <row r="117" spans="1:31">
      <c r="A117" s="605"/>
      <c r="B117" s="24"/>
      <c r="C117" s="24"/>
      <c r="D117" s="24"/>
      <c r="E117" s="24"/>
      <c r="G117" s="24"/>
      <c r="N117" s="181"/>
      <c r="Q117" s="24"/>
      <c r="R117" s="24"/>
      <c r="S117" s="24"/>
      <c r="T117" s="24"/>
      <c r="U117" s="24"/>
      <c r="V117" s="24"/>
      <c r="Y117" s="24"/>
      <c r="Z117" s="24"/>
      <c r="AA117" s="24"/>
      <c r="AB117" s="24"/>
      <c r="AC117" s="24"/>
      <c r="AD117" s="24"/>
      <c r="AE117" s="24"/>
    </row>
  </sheetData>
  <sortState ref="N109:N115">
    <sortCondition descending="1" ref="N109"/>
  </sortState>
  <mergeCells count="21">
    <mergeCell ref="AF3:AJ3"/>
    <mergeCell ref="A106:B106"/>
    <mergeCell ref="A93:AE93"/>
    <mergeCell ref="A107:B107"/>
    <mergeCell ref="A92:B92"/>
    <mergeCell ref="A7:AE7"/>
    <mergeCell ref="AA3:AE3"/>
    <mergeCell ref="F5:P5"/>
    <mergeCell ref="C4:P4"/>
    <mergeCell ref="T5:AA5"/>
    <mergeCell ref="A1:AE1"/>
    <mergeCell ref="A2:AE2"/>
    <mergeCell ref="A4:A6"/>
    <mergeCell ref="B4:B6"/>
    <mergeCell ref="Q4:AA4"/>
    <mergeCell ref="AB4:AB6"/>
    <mergeCell ref="C5:E5"/>
    <mergeCell ref="Q5:S5"/>
    <mergeCell ref="AC4:AC6"/>
    <mergeCell ref="AD4:AD6"/>
    <mergeCell ref="AE4:AE6"/>
  </mergeCells>
  <pageMargins left="0.15748031496062992" right="0.15748031496062992" top="0.62992125984251968" bottom="0.35433070866141736" header="0.27559055118110237" footer="0.19685039370078741"/>
  <pageSetup paperSize="9" scale="3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view="pageBreakPreview" zoomScale="90" zoomScaleNormal="90" zoomScaleSheetLayoutView="9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H13" sqref="H13"/>
    </sheetView>
  </sheetViews>
  <sheetFormatPr defaultColWidth="8.85546875" defaultRowHeight="18.75"/>
  <cols>
    <col min="1" max="1" width="7.140625" style="7" customWidth="1"/>
    <col min="2" max="2" width="31.85546875" style="7" customWidth="1"/>
    <col min="3" max="3" width="14.85546875" style="108" customWidth="1"/>
    <col min="4" max="4" width="15.140625" style="108" customWidth="1"/>
    <col min="5" max="5" width="13.5703125" style="108" customWidth="1"/>
    <col min="6" max="6" width="15" style="108" customWidth="1"/>
    <col min="7" max="7" width="15.140625" style="108" customWidth="1"/>
    <col min="8" max="8" width="16.28515625" style="108" customWidth="1"/>
    <col min="9" max="9" width="10.28515625" style="7" customWidth="1"/>
    <col min="10" max="10" width="10.42578125" style="7" customWidth="1"/>
    <col min="11" max="11" width="13.28515625" style="7" customWidth="1"/>
    <col min="12" max="12" width="14.85546875" style="70" customWidth="1"/>
    <col min="13" max="13" width="14.7109375" style="170" bestFit="1" customWidth="1"/>
    <col min="14" max="14" width="16.5703125" style="170" bestFit="1" customWidth="1"/>
    <col min="15" max="16384" width="8.85546875" style="7"/>
  </cols>
  <sheetData>
    <row r="1" spans="1:14" ht="23.25">
      <c r="A1" s="935" t="s">
        <v>288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</row>
    <row r="2" spans="1:14" ht="23.25">
      <c r="A2" s="935" t="s">
        <v>494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</row>
    <row r="3" spans="1:14" ht="19.5" thickBot="1">
      <c r="J3" s="929"/>
      <c r="K3" s="929"/>
      <c r="L3" s="929" t="s">
        <v>409</v>
      </c>
      <c r="M3" s="929"/>
    </row>
    <row r="4" spans="1:14">
      <c r="A4" s="936" t="s">
        <v>289</v>
      </c>
      <c r="B4" s="938" t="s">
        <v>290</v>
      </c>
      <c r="C4" s="940" t="s">
        <v>507</v>
      </c>
      <c r="D4" s="940"/>
      <c r="E4" s="940"/>
      <c r="F4" s="940" t="s">
        <v>508</v>
      </c>
      <c r="G4" s="940"/>
      <c r="H4" s="940"/>
      <c r="I4" s="938" t="s">
        <v>257</v>
      </c>
      <c r="J4" s="938"/>
      <c r="K4" s="941"/>
    </row>
    <row r="5" spans="1:14">
      <c r="A5" s="937"/>
      <c r="B5" s="939"/>
      <c r="C5" s="932" t="s">
        <v>273</v>
      </c>
      <c r="D5" s="932" t="s">
        <v>275</v>
      </c>
      <c r="E5" s="932" t="s">
        <v>1</v>
      </c>
      <c r="F5" s="932" t="s">
        <v>273</v>
      </c>
      <c r="G5" s="932" t="s">
        <v>275</v>
      </c>
      <c r="H5" s="932" t="s">
        <v>1</v>
      </c>
      <c r="I5" s="933" t="s">
        <v>291</v>
      </c>
      <c r="J5" s="933" t="s">
        <v>292</v>
      </c>
      <c r="K5" s="934" t="s">
        <v>293</v>
      </c>
    </row>
    <row r="6" spans="1:14" ht="57" customHeight="1">
      <c r="A6" s="937"/>
      <c r="B6" s="939"/>
      <c r="C6" s="932"/>
      <c r="D6" s="932"/>
      <c r="E6" s="932"/>
      <c r="F6" s="932"/>
      <c r="G6" s="932"/>
      <c r="H6" s="932"/>
      <c r="I6" s="933"/>
      <c r="J6" s="933"/>
      <c r="K6" s="934"/>
    </row>
    <row r="7" spans="1:14">
      <c r="A7" s="109">
        <v>1</v>
      </c>
      <c r="B7" s="194" t="s">
        <v>13</v>
      </c>
      <c r="C7" s="98">
        <v>175006797.87</v>
      </c>
      <c r="D7" s="110"/>
      <c r="E7" s="110">
        <v>175006797.87</v>
      </c>
      <c r="F7" s="98">
        <f>'ตารางที่ 2'!M106</f>
        <v>55370141.68</v>
      </c>
      <c r="G7" s="110"/>
      <c r="H7" s="110">
        <f>SUM(F7:G7)</f>
        <v>55370141.68</v>
      </c>
      <c r="I7" s="717">
        <f>(((F7-C7)/C7)*100)</f>
        <v>-68.361148050300017</v>
      </c>
      <c r="J7" s="718"/>
      <c r="K7" s="719">
        <f t="shared" ref="K7:K14" si="0">(((H7-E7)/E7)*100)</f>
        <v>-68.361148050300017</v>
      </c>
    </row>
    <row r="8" spans="1:14">
      <c r="A8" s="109">
        <v>2</v>
      </c>
      <c r="B8" s="194" t="s">
        <v>16</v>
      </c>
      <c r="C8" s="98">
        <v>2124433.4700000016</v>
      </c>
      <c r="D8" s="98"/>
      <c r="E8" s="110">
        <v>2124433.4700000016</v>
      </c>
      <c r="F8" s="98">
        <f>'ตารางที่ 2'!Q106</f>
        <v>1941179.7100000002</v>
      </c>
      <c r="G8" s="98"/>
      <c r="H8" s="110">
        <f t="shared" ref="H8:H14" si="1">SUM(F8:G8)</f>
        <v>1941179.7100000002</v>
      </c>
      <c r="I8" s="717">
        <f t="shared" ref="I8" si="2">(((F8-C8)/C8)*100)</f>
        <v>-8.6260060664550373</v>
      </c>
      <c r="J8" s="718"/>
      <c r="K8" s="719">
        <f t="shared" si="0"/>
        <v>-8.6260060664550373</v>
      </c>
    </row>
    <row r="9" spans="1:14">
      <c r="A9" s="109">
        <v>3</v>
      </c>
      <c r="B9" s="194" t="s">
        <v>14</v>
      </c>
      <c r="C9" s="110"/>
      <c r="D9" s="110">
        <v>70827444.949999988</v>
      </c>
      <c r="E9" s="110">
        <v>70827444.949999988</v>
      </c>
      <c r="F9" s="110"/>
      <c r="G9" s="110">
        <f>'ตารางที่ 2'!N106</f>
        <v>49611344.700000003</v>
      </c>
      <c r="H9" s="110">
        <f t="shared" si="1"/>
        <v>49611344.700000003</v>
      </c>
      <c r="I9" s="717"/>
      <c r="J9" s="718">
        <f t="shared" ref="J9:J14" si="3">(((G9-D9)/D9)*100)</f>
        <v>-29.954631661465843</v>
      </c>
      <c r="K9" s="719">
        <f t="shared" si="0"/>
        <v>-29.954631661465843</v>
      </c>
      <c r="L9" s="289"/>
    </row>
    <row r="10" spans="1:14">
      <c r="A10" s="109">
        <v>4</v>
      </c>
      <c r="B10" s="194" t="s">
        <v>15</v>
      </c>
      <c r="C10" s="110"/>
      <c r="D10" s="110">
        <v>25519232.000000007</v>
      </c>
      <c r="E10" s="110">
        <v>25519232.000000007</v>
      </c>
      <c r="F10" s="110"/>
      <c r="G10" s="110">
        <f>'ตารางที่ 2'!O106</f>
        <v>23133933.800000004</v>
      </c>
      <c r="H10" s="110">
        <f t="shared" si="1"/>
        <v>23133933.800000004</v>
      </c>
      <c r="I10" s="717"/>
      <c r="J10" s="718">
        <f t="shared" si="3"/>
        <v>-9.3470610714303728</v>
      </c>
      <c r="K10" s="719">
        <f t="shared" si="0"/>
        <v>-9.3470610714303728</v>
      </c>
    </row>
    <row r="11" spans="1:14">
      <c r="A11" s="109">
        <v>5</v>
      </c>
      <c r="B11" s="194" t="s">
        <v>294</v>
      </c>
      <c r="C11" s="110"/>
      <c r="D11" s="110">
        <v>409326702.48000002</v>
      </c>
      <c r="E11" s="110">
        <v>409326702.48000002</v>
      </c>
      <c r="F11" s="110"/>
      <c r="G11" s="110">
        <f>'ตารางที่ 2'!P106</f>
        <v>265392744.60999987</v>
      </c>
      <c r="H11" s="110">
        <f t="shared" si="1"/>
        <v>265392744.60999987</v>
      </c>
      <c r="I11" s="717"/>
      <c r="J11" s="718">
        <f t="shared" si="3"/>
        <v>-35.163588643971465</v>
      </c>
      <c r="K11" s="719">
        <f t="shared" si="0"/>
        <v>-35.163588643971465</v>
      </c>
    </row>
    <row r="12" spans="1:14">
      <c r="A12" s="109">
        <v>6</v>
      </c>
      <c r="B12" s="194" t="s">
        <v>295</v>
      </c>
      <c r="C12" s="110"/>
      <c r="D12" s="110">
        <v>9000000</v>
      </c>
      <c r="E12" s="110">
        <v>9000000</v>
      </c>
      <c r="F12" s="110"/>
      <c r="G12" s="110">
        <f>'ตารางที่ 2'!R106</f>
        <v>8999999.9999999981</v>
      </c>
      <c r="H12" s="110">
        <f t="shared" si="1"/>
        <v>8999999.9999999981</v>
      </c>
      <c r="I12" s="717"/>
      <c r="J12" s="718">
        <f t="shared" si="3"/>
        <v>-2.0696057213677301E-14</v>
      </c>
      <c r="K12" s="719">
        <f t="shared" si="0"/>
        <v>-2.0696057213677301E-14</v>
      </c>
    </row>
    <row r="13" spans="1:14">
      <c r="A13" s="109">
        <v>7</v>
      </c>
      <c r="B13" s="194" t="s">
        <v>18</v>
      </c>
      <c r="C13" s="110"/>
      <c r="D13" s="110">
        <v>3000000</v>
      </c>
      <c r="E13" s="110">
        <v>3000000</v>
      </c>
      <c r="F13" s="110"/>
      <c r="G13" s="110">
        <f>'ตารางที่ 2'!S106</f>
        <v>2999999.9999999986</v>
      </c>
      <c r="H13" s="110">
        <f t="shared" si="1"/>
        <v>2999999.9999999986</v>
      </c>
      <c r="I13" s="717"/>
      <c r="J13" s="718">
        <f t="shared" si="3"/>
        <v>-4.6566128730773922E-14</v>
      </c>
      <c r="K13" s="719">
        <f t="shared" si="0"/>
        <v>-4.6566128730773922E-14</v>
      </c>
    </row>
    <row r="14" spans="1:14">
      <c r="A14" s="109">
        <v>8</v>
      </c>
      <c r="B14" s="194" t="s">
        <v>20</v>
      </c>
      <c r="C14" s="110"/>
      <c r="D14" s="110">
        <v>1236561.6999999995</v>
      </c>
      <c r="E14" s="110">
        <v>1236561.6999999995</v>
      </c>
      <c r="F14" s="110"/>
      <c r="G14" s="110">
        <f>'ตารางที่ 2'!T106</f>
        <v>37251376.869999997</v>
      </c>
      <c r="H14" s="110">
        <f t="shared" si="1"/>
        <v>37251376.869999997</v>
      </c>
      <c r="I14" s="717"/>
      <c r="J14" s="718">
        <f t="shared" si="3"/>
        <v>2912.4964140487295</v>
      </c>
      <c r="K14" s="719">
        <f t="shared" si="0"/>
        <v>2912.4964140487295</v>
      </c>
    </row>
    <row r="15" spans="1:14" s="11" customFormat="1" ht="19.5" thickBot="1">
      <c r="A15" s="930" t="s">
        <v>1</v>
      </c>
      <c r="B15" s="931"/>
      <c r="C15" s="780">
        <f>SUM(C7:C14)</f>
        <v>177131231.34</v>
      </c>
      <c r="D15" s="780">
        <f>SUM(D7:D14)</f>
        <v>518909941.13</v>
      </c>
      <c r="E15" s="780">
        <f>SUM(C15:D15)</f>
        <v>696041172.47000003</v>
      </c>
      <c r="F15" s="780">
        <f>SUM(F7:F14)</f>
        <v>57311321.390000001</v>
      </c>
      <c r="G15" s="780">
        <f>SUM(G7:G14)</f>
        <v>387389399.9799999</v>
      </c>
      <c r="H15" s="780">
        <f>SUM(F15:G15)</f>
        <v>444700721.36999989</v>
      </c>
      <c r="I15" s="781"/>
      <c r="J15" s="781"/>
      <c r="K15" s="781"/>
      <c r="L15" s="289">
        <f>H15+ตารางที่11!AB107</f>
        <v>6770246302.9000006</v>
      </c>
      <c r="M15" s="170"/>
      <c r="N15" s="170"/>
    </row>
    <row r="18" spans="2:2" s="7" customFormat="1">
      <c r="B18" s="108"/>
    </row>
    <row r="19" spans="2:2" s="7" customFormat="1">
      <c r="B19" s="108"/>
    </row>
    <row r="20" spans="2:2" s="7" customFormat="1" ht="19.5" customHeight="1">
      <c r="B20" s="108"/>
    </row>
    <row r="21" spans="2:2" s="7" customFormat="1">
      <c r="B21" s="14"/>
    </row>
  </sheetData>
  <mergeCells count="19">
    <mergeCell ref="A1:K1"/>
    <mergeCell ref="A2:K2"/>
    <mergeCell ref="A4:A6"/>
    <mergeCell ref="B4:B6"/>
    <mergeCell ref="C4:E4"/>
    <mergeCell ref="F4:H4"/>
    <mergeCell ref="I4:K4"/>
    <mergeCell ref="C5:C6"/>
    <mergeCell ref="D5:D6"/>
    <mergeCell ref="J3:K3"/>
    <mergeCell ref="L3:M3"/>
    <mergeCell ref="A15:B15"/>
    <mergeCell ref="F5:F6"/>
    <mergeCell ref="G5:G6"/>
    <mergeCell ref="H5:H6"/>
    <mergeCell ref="I5:I6"/>
    <mergeCell ref="J5:J6"/>
    <mergeCell ref="E5:E6"/>
    <mergeCell ref="K5:K6"/>
  </mergeCells>
  <pageMargins left="0.39370078740157483" right="0.2755905511811023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topLeftCell="A10" zoomScale="90" zoomScaleSheetLayoutView="90" workbookViewId="0">
      <selection activeCell="D14" sqref="D14"/>
    </sheetView>
  </sheetViews>
  <sheetFormatPr defaultColWidth="8.85546875" defaultRowHeight="21" customHeight="1"/>
  <cols>
    <col min="1" max="1" width="14.7109375" style="6" customWidth="1"/>
    <col min="2" max="2" width="44" style="6" customWidth="1"/>
    <col min="3" max="3" width="21.42578125" style="401" customWidth="1"/>
    <col min="4" max="4" width="19.7109375" style="6" customWidth="1"/>
    <col min="5" max="5" width="8.85546875" style="6"/>
    <col min="6" max="6" width="19" style="6" customWidth="1"/>
    <col min="7" max="7" width="32.28515625" style="401" customWidth="1"/>
    <col min="8" max="16384" width="8.85546875" style="6"/>
  </cols>
  <sheetData>
    <row r="1" spans="1:4" ht="25.5" customHeight="1">
      <c r="A1" s="57" t="s">
        <v>36</v>
      </c>
      <c r="B1" s="67"/>
    </row>
    <row r="2" spans="1:4" ht="21" customHeight="1">
      <c r="A2" s="67"/>
      <c r="B2" s="67" t="s">
        <v>37</v>
      </c>
      <c r="D2" s="783">
        <v>252689977048.94882</v>
      </c>
    </row>
    <row r="3" spans="1:4" ht="24" customHeight="1">
      <c r="A3" s="443" t="s">
        <v>298</v>
      </c>
      <c r="B3" s="441" t="s">
        <v>22</v>
      </c>
      <c r="C3" s="799">
        <v>0</v>
      </c>
      <c r="D3" s="442"/>
    </row>
    <row r="4" spans="1:4" ht="24" customHeight="1">
      <c r="A4" s="443" t="s">
        <v>299</v>
      </c>
      <c r="B4" s="441" t="s">
        <v>23</v>
      </c>
      <c r="C4" s="799">
        <v>75720</v>
      </c>
      <c r="D4" s="442"/>
    </row>
    <row r="5" spans="1:4" ht="24" customHeight="1">
      <c r="A5" s="443" t="s">
        <v>300</v>
      </c>
      <c r="B5" s="441" t="s">
        <v>24</v>
      </c>
      <c r="C5" s="799">
        <v>1560577.1099999999</v>
      </c>
      <c r="D5" s="442"/>
    </row>
    <row r="6" spans="1:4" ht="24" customHeight="1">
      <c r="A6" s="443" t="s">
        <v>301</v>
      </c>
      <c r="B6" s="441" t="s">
        <v>25</v>
      </c>
      <c r="C6" s="799">
        <v>1469058.25</v>
      </c>
      <c r="D6" s="442"/>
    </row>
    <row r="7" spans="1:4" ht="24" customHeight="1">
      <c r="A7" s="443" t="s">
        <v>302</v>
      </c>
      <c r="B7" s="441" t="s">
        <v>26</v>
      </c>
      <c r="C7" s="799">
        <v>3976212.25</v>
      </c>
      <c r="D7" s="442"/>
    </row>
    <row r="8" spans="1:4" ht="24" customHeight="1">
      <c r="A8" s="443" t="s">
        <v>303</v>
      </c>
      <c r="B8" s="441" t="s">
        <v>27</v>
      </c>
      <c r="C8" s="799">
        <v>62020</v>
      </c>
      <c r="D8" s="442"/>
    </row>
    <row r="9" spans="1:4" ht="24" customHeight="1">
      <c r="A9" s="443" t="s">
        <v>304</v>
      </c>
      <c r="B9" s="441" t="s">
        <v>28</v>
      </c>
      <c r="C9" s="799">
        <v>9150</v>
      </c>
      <c r="D9" s="442"/>
    </row>
    <row r="10" spans="1:4" ht="24" customHeight="1">
      <c r="A10" s="443" t="s">
        <v>305</v>
      </c>
      <c r="B10" s="441" t="s">
        <v>29</v>
      </c>
      <c r="C10" s="799">
        <v>304907.5</v>
      </c>
      <c r="D10" s="442"/>
    </row>
    <row r="11" spans="1:4" ht="24" customHeight="1">
      <c r="A11" s="443" t="s">
        <v>389</v>
      </c>
      <c r="B11" s="441" t="s">
        <v>390</v>
      </c>
      <c r="C11" s="799">
        <v>0</v>
      </c>
      <c r="D11" s="442"/>
    </row>
    <row r="12" spans="1:4" ht="24" customHeight="1">
      <c r="A12" s="443" t="s">
        <v>306</v>
      </c>
      <c r="B12" s="441" t="s">
        <v>30</v>
      </c>
      <c r="C12" s="799">
        <v>26485504.779999994</v>
      </c>
      <c r="D12" s="442"/>
    </row>
    <row r="13" spans="1:4" ht="24" customHeight="1">
      <c r="A13" s="443" t="s">
        <v>307</v>
      </c>
      <c r="B13" s="441" t="s">
        <v>31</v>
      </c>
      <c r="C13" s="799">
        <v>122438752259.11787</v>
      </c>
      <c r="D13" s="442"/>
    </row>
    <row r="14" spans="1:4" ht="24" customHeight="1">
      <c r="A14" s="443" t="s">
        <v>308</v>
      </c>
      <c r="B14" s="441" t="s">
        <v>32</v>
      </c>
      <c r="C14" s="799">
        <v>110738322.00000003</v>
      </c>
      <c r="D14" s="442"/>
    </row>
    <row r="15" spans="1:4" ht="24" customHeight="1">
      <c r="A15" s="443" t="s">
        <v>309</v>
      </c>
      <c r="B15" s="441" t="s">
        <v>33</v>
      </c>
      <c r="C15" s="799">
        <v>121657479960.69998</v>
      </c>
      <c r="D15" s="442"/>
    </row>
    <row r="16" spans="1:4" ht="24" customHeight="1">
      <c r="A16" s="443" t="s">
        <v>391</v>
      </c>
      <c r="B16" s="441" t="s">
        <v>392</v>
      </c>
      <c r="C16" s="799">
        <v>13150</v>
      </c>
      <c r="D16" s="442"/>
    </row>
    <row r="17" spans="1:4" ht="24" customHeight="1">
      <c r="A17" s="443" t="s">
        <v>310</v>
      </c>
      <c r="B17" s="441" t="s">
        <v>34</v>
      </c>
      <c r="C17" s="799">
        <v>1657862806.52</v>
      </c>
      <c r="D17" s="442"/>
    </row>
    <row r="18" spans="1:4" ht="24" customHeight="1">
      <c r="A18" s="443" t="s">
        <v>311</v>
      </c>
      <c r="B18" s="441" t="s">
        <v>35</v>
      </c>
      <c r="C18" s="799">
        <v>20941097.82</v>
      </c>
      <c r="D18" s="784">
        <f>SUM(C3:C18)</f>
        <v>245919730746.04785</v>
      </c>
    </row>
    <row r="19" spans="1:4" ht="21" customHeight="1" thickBot="1">
      <c r="B19" s="68" t="s">
        <v>38</v>
      </c>
      <c r="D19" s="785">
        <f>D2-D18</f>
        <v>6770246302.9009705</v>
      </c>
    </row>
    <row r="20" spans="1:4" ht="21" customHeight="1" thickTop="1"/>
    <row r="22" spans="1:4" ht="21" customHeight="1">
      <c r="D22" s="440"/>
    </row>
  </sheetData>
  <pageMargins left="0.49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6"/>
  <sheetViews>
    <sheetView view="pageBreakPreview" zoomScale="80" zoomScaleNormal="70" zoomScaleSheetLayoutView="80" workbookViewId="0">
      <pane xSplit="2" ySplit="6" topLeftCell="O94" activePane="bottomRight" state="frozen"/>
      <selection pane="topRight" activeCell="C1" sqref="C1"/>
      <selection pane="bottomLeft" activeCell="A7" sqref="A7"/>
      <selection pane="bottomRight" activeCell="P98" sqref="P98"/>
    </sheetView>
  </sheetViews>
  <sheetFormatPr defaultColWidth="13.7109375" defaultRowHeight="20.45" customHeight="1"/>
  <cols>
    <col min="1" max="1" width="11.5703125" style="75" customWidth="1"/>
    <col min="2" max="2" width="30" style="428" customWidth="1"/>
    <col min="3" max="3" width="17.7109375" style="75" customWidth="1"/>
    <col min="4" max="4" width="15.7109375" style="75" customWidth="1"/>
    <col min="5" max="5" width="14.5703125" style="468" customWidth="1"/>
    <col min="6" max="6" width="18.85546875" style="75" bestFit="1" customWidth="1"/>
    <col min="7" max="7" width="17.7109375" style="75" customWidth="1"/>
    <col min="8" max="8" width="14.7109375" style="75" customWidth="1"/>
    <col min="9" max="9" width="12" style="75" customWidth="1"/>
    <col min="10" max="10" width="13.7109375" style="128" customWidth="1"/>
    <col min="11" max="11" width="15.7109375" style="128" customWidth="1"/>
    <col min="12" max="12" width="17.85546875" style="75" bestFit="1" customWidth="1"/>
    <col min="13" max="13" width="17.5703125" style="75" customWidth="1"/>
    <col min="14" max="14" width="16.140625" style="75" customWidth="1"/>
    <col min="15" max="15" width="15.140625" style="75" bestFit="1" customWidth="1"/>
    <col min="16" max="16" width="15.7109375" style="75" customWidth="1"/>
    <col min="17" max="17" width="15.42578125" style="75" customWidth="1"/>
    <col min="18" max="18" width="13.85546875" style="75" customWidth="1"/>
    <col min="19" max="19" width="13.5703125" style="75" customWidth="1"/>
    <col min="20" max="20" width="15.28515625" style="75" customWidth="1"/>
    <col min="21" max="21" width="16.42578125" style="75" customWidth="1"/>
    <col min="22" max="22" width="17.7109375" style="75" customWidth="1"/>
    <col min="23" max="23" width="16.28515625" style="128" bestFit="1" customWidth="1"/>
    <col min="24" max="24" width="14.85546875" style="128" bestFit="1" customWidth="1"/>
    <col min="25" max="25" width="16.28515625" style="128" bestFit="1" customWidth="1"/>
    <col min="26" max="28" width="4.85546875" style="128" bestFit="1" customWidth="1"/>
    <col min="29" max="16384" width="13.7109375" style="75"/>
  </cols>
  <sheetData>
    <row r="1" spans="1:29" s="445" customFormat="1" ht="20.45" customHeight="1">
      <c r="A1" s="828" t="s">
        <v>39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444"/>
      <c r="X1" s="444"/>
      <c r="Y1" s="444"/>
      <c r="Z1" s="444"/>
      <c r="AA1" s="444"/>
      <c r="AB1" s="444"/>
    </row>
    <row r="2" spans="1:29" s="445" customFormat="1" ht="20.45" customHeight="1">
      <c r="A2" s="828" t="s">
        <v>459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444"/>
      <c r="X2" s="444"/>
      <c r="Y2" s="444"/>
      <c r="Z2" s="444"/>
      <c r="AA2" s="444"/>
      <c r="AB2" s="444"/>
    </row>
    <row r="3" spans="1:29" s="445" customFormat="1" ht="20.45" customHeight="1">
      <c r="A3" s="446"/>
      <c r="B3" s="447"/>
      <c r="D3" s="448"/>
      <c r="G3" s="448"/>
      <c r="I3" s="448"/>
      <c r="W3" s="444"/>
      <c r="X3" s="444"/>
      <c r="Y3" s="444"/>
      <c r="Z3" s="444"/>
      <c r="AA3" s="444"/>
      <c r="AB3" s="444"/>
    </row>
    <row r="4" spans="1:29" s="445" customFormat="1" ht="17.25">
      <c r="A4" s="824" t="s">
        <v>40</v>
      </c>
      <c r="B4" s="826" t="s">
        <v>41</v>
      </c>
      <c r="C4" s="834" t="s">
        <v>42</v>
      </c>
      <c r="D4" s="835"/>
      <c r="E4" s="835"/>
      <c r="F4" s="835"/>
      <c r="G4" s="835"/>
      <c r="H4" s="835"/>
      <c r="I4" s="835"/>
      <c r="J4" s="835"/>
      <c r="K4" s="835"/>
      <c r="L4" s="836"/>
      <c r="M4" s="831" t="s">
        <v>43</v>
      </c>
      <c r="N4" s="832"/>
      <c r="O4" s="832"/>
      <c r="P4" s="832"/>
      <c r="Q4" s="832"/>
      <c r="R4" s="832"/>
      <c r="S4" s="832"/>
      <c r="T4" s="832"/>
      <c r="U4" s="833"/>
      <c r="V4" s="829" t="s">
        <v>44</v>
      </c>
      <c r="W4" s="444"/>
      <c r="X4" s="444"/>
      <c r="Y4" s="444"/>
      <c r="Z4" s="444"/>
      <c r="AA4" s="444"/>
      <c r="AB4" s="444"/>
    </row>
    <row r="5" spans="1:29" s="445" customFormat="1" ht="69">
      <c r="A5" s="825"/>
      <c r="B5" s="827"/>
      <c r="C5" s="449" t="s">
        <v>13</v>
      </c>
      <c r="D5" s="450" t="s">
        <v>14</v>
      </c>
      <c r="E5" s="449" t="s">
        <v>15</v>
      </c>
      <c r="F5" s="450" t="s">
        <v>393</v>
      </c>
      <c r="G5" s="450" t="s">
        <v>45</v>
      </c>
      <c r="H5" s="451" t="s">
        <v>18</v>
      </c>
      <c r="I5" s="451" t="s">
        <v>413</v>
      </c>
      <c r="J5" s="452" t="s">
        <v>19</v>
      </c>
      <c r="K5" s="452" t="s">
        <v>20</v>
      </c>
      <c r="L5" s="450" t="s">
        <v>46</v>
      </c>
      <c r="M5" s="449" t="s">
        <v>13</v>
      </c>
      <c r="N5" s="450" t="s">
        <v>14</v>
      </c>
      <c r="O5" s="449" t="s">
        <v>15</v>
      </c>
      <c r="P5" s="450" t="s">
        <v>393</v>
      </c>
      <c r="Q5" s="450" t="s">
        <v>45</v>
      </c>
      <c r="R5" s="450" t="s">
        <v>395</v>
      </c>
      <c r="S5" s="451" t="s">
        <v>18</v>
      </c>
      <c r="T5" s="451" t="s">
        <v>20</v>
      </c>
      <c r="U5" s="453" t="s">
        <v>47</v>
      </c>
      <c r="V5" s="830"/>
      <c r="W5" s="444"/>
      <c r="X5" s="444"/>
      <c r="Y5" s="444"/>
      <c r="Z5" s="444"/>
      <c r="AA5" s="444"/>
      <c r="AB5" s="444"/>
    </row>
    <row r="6" spans="1:29" s="445" customFormat="1" ht="17.25">
      <c r="A6" s="844" t="s">
        <v>48</v>
      </c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6"/>
      <c r="W6" s="444"/>
      <c r="X6" s="444"/>
      <c r="Y6" s="444"/>
      <c r="Z6" s="444"/>
      <c r="AA6" s="444"/>
      <c r="AB6" s="444"/>
    </row>
    <row r="7" spans="1:29" ht="18.75" customHeight="1">
      <c r="A7" s="454">
        <v>1500200001</v>
      </c>
      <c r="B7" s="455" t="s">
        <v>324</v>
      </c>
      <c r="C7" s="459">
        <v>36703491.499999993</v>
      </c>
      <c r="D7" s="459">
        <v>7263991.3500000006</v>
      </c>
      <c r="E7" s="459">
        <v>870477.60000000009</v>
      </c>
      <c r="F7" s="459">
        <v>14123188.319999998</v>
      </c>
      <c r="G7" s="459">
        <v>619338.66999999969</v>
      </c>
      <c r="H7" s="456"/>
      <c r="I7" s="456"/>
      <c r="J7" s="456"/>
      <c r="K7" s="456"/>
      <c r="L7" s="459">
        <f t="shared" ref="L7:L38" si="0">SUM(C7:K7)</f>
        <v>59580487.439999998</v>
      </c>
      <c r="M7" s="459">
        <v>1313399.1160049939</v>
      </c>
      <c r="N7" s="459">
        <v>1176798.4385767789</v>
      </c>
      <c r="O7" s="459">
        <v>548744.99650436954</v>
      </c>
      <c r="P7" s="459">
        <v>9573931.7817167081</v>
      </c>
      <c r="Q7" s="459">
        <v>46045.461285892641</v>
      </c>
      <c r="R7" s="459">
        <v>213483.14606741574</v>
      </c>
      <c r="S7" s="459">
        <v>71161.048689138581</v>
      </c>
      <c r="T7" s="459">
        <v>883615.68106117344</v>
      </c>
      <c r="U7" s="460">
        <v>41859411.709883973</v>
      </c>
      <c r="V7" s="460">
        <f>U7+L7</f>
        <v>101439899.14988397</v>
      </c>
      <c r="AC7" s="76"/>
    </row>
    <row r="8" spans="1:29" ht="21.75" customHeight="1">
      <c r="A8" s="454">
        <v>1500200002</v>
      </c>
      <c r="B8" s="458" t="s">
        <v>52</v>
      </c>
      <c r="C8" s="459">
        <v>18528489.420000009</v>
      </c>
      <c r="D8" s="459">
        <v>3777252.5</v>
      </c>
      <c r="E8" s="459">
        <v>821800</v>
      </c>
      <c r="F8" s="459">
        <v>14345560.359999999</v>
      </c>
      <c r="G8" s="459">
        <v>158079.46999999997</v>
      </c>
      <c r="H8" s="456"/>
      <c r="I8" s="456"/>
      <c r="J8" s="456"/>
      <c r="K8" s="459"/>
      <c r="L8" s="459">
        <f t="shared" si="0"/>
        <v>37631181.750000007</v>
      </c>
      <c r="M8" s="459">
        <v>656699.55800249695</v>
      </c>
      <c r="N8" s="459">
        <v>588399.21928838943</v>
      </c>
      <c r="O8" s="459">
        <v>274372.49825218477</v>
      </c>
      <c r="P8" s="459">
        <v>4797963.390858354</v>
      </c>
      <c r="Q8" s="459">
        <v>23022.730642946321</v>
      </c>
      <c r="R8" s="459">
        <v>106741.57303370787</v>
      </c>
      <c r="S8" s="459">
        <v>35580.52434456929</v>
      </c>
      <c r="T8" s="459">
        <v>441807.84053058672</v>
      </c>
      <c r="U8" s="460">
        <v>20940703.354941987</v>
      </c>
      <c r="V8" s="460">
        <f t="shared" ref="V8:V71" si="1">U8+L8</f>
        <v>58571885.104941994</v>
      </c>
    </row>
    <row r="9" spans="1:29" ht="22.5" customHeight="1">
      <c r="A9" s="454">
        <v>1500200003</v>
      </c>
      <c r="B9" s="455" t="s">
        <v>54</v>
      </c>
      <c r="C9" s="459">
        <v>13542972.959999999</v>
      </c>
      <c r="D9" s="459">
        <v>2559608.25</v>
      </c>
      <c r="E9" s="459">
        <v>161434.26</v>
      </c>
      <c r="F9" s="459">
        <v>5478935.8700000001</v>
      </c>
      <c r="G9" s="459">
        <v>56492.63</v>
      </c>
      <c r="H9" s="456"/>
      <c r="I9" s="456"/>
      <c r="J9" s="456"/>
      <c r="K9" s="456"/>
      <c r="L9" s="459">
        <f t="shared" si="0"/>
        <v>21799443.969999999</v>
      </c>
      <c r="M9" s="459">
        <v>380194.48094881396</v>
      </c>
      <c r="N9" s="459">
        <v>340652.17958801496</v>
      </c>
      <c r="O9" s="459">
        <v>158847.23583021224</v>
      </c>
      <c r="P9" s="459">
        <v>2724442.0683916789</v>
      </c>
      <c r="Q9" s="459">
        <v>13328.949319600502</v>
      </c>
      <c r="R9" s="459">
        <v>61797.752808988764</v>
      </c>
      <c r="S9" s="459">
        <v>20599.250936329587</v>
      </c>
      <c r="T9" s="459">
        <v>255783.48662297125</v>
      </c>
      <c r="U9" s="460">
        <v>12070238.889703257</v>
      </c>
      <c r="V9" s="460">
        <f t="shared" si="1"/>
        <v>33869682.859703258</v>
      </c>
    </row>
    <row r="10" spans="1:29" ht="20.45" customHeight="1">
      <c r="A10" s="454">
        <v>1500200004</v>
      </c>
      <c r="B10" s="455" t="s">
        <v>56</v>
      </c>
      <c r="C10" s="459">
        <v>33605250.080000013</v>
      </c>
      <c r="D10" s="459">
        <v>3686294.38</v>
      </c>
      <c r="E10" s="459">
        <v>1317681.4099999999</v>
      </c>
      <c r="F10" s="459">
        <v>184589083.48999995</v>
      </c>
      <c r="G10" s="459">
        <v>255624790.09999999</v>
      </c>
      <c r="H10" s="456"/>
      <c r="I10" s="456"/>
      <c r="J10" s="456"/>
      <c r="K10" s="456">
        <v>0</v>
      </c>
      <c r="L10" s="459">
        <f t="shared" si="0"/>
        <v>478823099.45999992</v>
      </c>
      <c r="M10" s="459">
        <v>2361814.1998335407</v>
      </c>
      <c r="N10" s="459">
        <v>2116172.6307740323</v>
      </c>
      <c r="O10" s="459">
        <v>986778.28318768216</v>
      </c>
      <c r="P10" s="459">
        <v>2723797.066350773</v>
      </c>
      <c r="Q10" s="459">
        <v>82801.048803578858</v>
      </c>
      <c r="R10" s="459">
        <v>383895.13108614233</v>
      </c>
      <c r="S10" s="459">
        <v>127965.04369538078</v>
      </c>
      <c r="T10" s="459">
        <v>1588958.0229608822</v>
      </c>
      <c r="U10" s="460">
        <v>10372181.426692013</v>
      </c>
      <c r="V10" s="460">
        <f t="shared" si="1"/>
        <v>489195280.88669193</v>
      </c>
    </row>
    <row r="11" spans="1:29" ht="20.45" customHeight="1">
      <c r="A11" s="454">
        <v>1500200005</v>
      </c>
      <c r="B11" s="455" t="s">
        <v>58</v>
      </c>
      <c r="C11" s="459">
        <v>25758212.66</v>
      </c>
      <c r="D11" s="459">
        <v>9426902.6799999997</v>
      </c>
      <c r="E11" s="459">
        <v>48493</v>
      </c>
      <c r="F11" s="459">
        <v>11933468.250000002</v>
      </c>
      <c r="G11" s="459">
        <v>3603333.35</v>
      </c>
      <c r="H11" s="456"/>
      <c r="I11" s="456"/>
      <c r="J11" s="456"/>
      <c r="K11" s="456"/>
      <c r="L11" s="459">
        <f t="shared" si="0"/>
        <v>50770409.940000005</v>
      </c>
      <c r="M11" s="459">
        <v>691262.69263420731</v>
      </c>
      <c r="N11" s="459">
        <v>619367.59925093618</v>
      </c>
      <c r="O11" s="459">
        <v>288813.15605493134</v>
      </c>
      <c r="P11" s="459">
        <v>4118670.1670186156</v>
      </c>
      <c r="Q11" s="459">
        <v>24234.453308364551</v>
      </c>
      <c r="R11" s="459">
        <v>112359.55056179775</v>
      </c>
      <c r="S11" s="459">
        <v>37453.183520599254</v>
      </c>
      <c r="T11" s="459">
        <v>465060.88476903865</v>
      </c>
      <c r="U11" s="460">
        <v>21111028.023948755</v>
      </c>
      <c r="V11" s="460">
        <f t="shared" si="1"/>
        <v>71881437.963948756</v>
      </c>
    </row>
    <row r="12" spans="1:29" ht="20.45" customHeight="1">
      <c r="A12" s="454">
        <v>1500200007</v>
      </c>
      <c r="B12" s="455" t="s">
        <v>60</v>
      </c>
      <c r="C12" s="459">
        <v>12274838.16</v>
      </c>
      <c r="D12" s="456"/>
      <c r="E12" s="459">
        <v>268662.25</v>
      </c>
      <c r="F12" s="459">
        <v>14359148.01</v>
      </c>
      <c r="G12" s="459">
        <v>611899.12000000011</v>
      </c>
      <c r="H12" s="456"/>
      <c r="I12" s="456"/>
      <c r="J12" s="456"/>
      <c r="K12" s="456">
        <v>0</v>
      </c>
      <c r="L12" s="459">
        <f t="shared" si="0"/>
        <v>27514547.540000003</v>
      </c>
      <c r="M12" s="459">
        <v>334110.30143986695</v>
      </c>
      <c r="N12" s="459">
        <v>299361.00630461919</v>
      </c>
      <c r="O12" s="459">
        <v>139593.02542655013</v>
      </c>
      <c r="P12" s="459">
        <v>2371960.5146472328</v>
      </c>
      <c r="Q12" s="459">
        <v>11713.319099042865</v>
      </c>
      <c r="R12" s="459">
        <v>54307.116104868917</v>
      </c>
      <c r="S12" s="459">
        <v>18102.372034956305</v>
      </c>
      <c r="T12" s="459">
        <v>224779.42763836871</v>
      </c>
      <c r="U12" s="460">
        <v>10584933.478830136</v>
      </c>
      <c r="V12" s="460">
        <f t="shared" si="1"/>
        <v>38099481.018830135</v>
      </c>
    </row>
    <row r="13" spans="1:29" ht="20.45" customHeight="1">
      <c r="A13" s="454">
        <v>1500200009</v>
      </c>
      <c r="B13" s="455" t="s">
        <v>278</v>
      </c>
      <c r="C13" s="459">
        <v>17090032.989999998</v>
      </c>
      <c r="D13" s="459">
        <v>1927977</v>
      </c>
      <c r="E13" s="459">
        <v>5848852.3100000005</v>
      </c>
      <c r="F13" s="459">
        <v>3468752.09</v>
      </c>
      <c r="G13" s="459">
        <v>130937.18</v>
      </c>
      <c r="H13" s="459">
        <v>5471116.8300000001</v>
      </c>
      <c r="I13" s="459"/>
      <c r="J13" s="456"/>
      <c r="K13" s="456"/>
      <c r="L13" s="459">
        <f t="shared" si="0"/>
        <v>33937668.399999999</v>
      </c>
      <c r="M13" s="459">
        <v>691262.69263420731</v>
      </c>
      <c r="N13" s="459">
        <v>619367.59925093618</v>
      </c>
      <c r="O13" s="459">
        <v>288813.15605493134</v>
      </c>
      <c r="P13" s="459">
        <v>4060544.1670186156</v>
      </c>
      <c r="Q13" s="459">
        <v>24234.453308364551</v>
      </c>
      <c r="R13" s="459">
        <v>112359.55056179775</v>
      </c>
      <c r="S13" s="459">
        <v>37453.183520599254</v>
      </c>
      <c r="T13" s="459">
        <v>465060.88476903865</v>
      </c>
      <c r="U13" s="460">
        <v>21052902.023948755</v>
      </c>
      <c r="V13" s="460">
        <f t="shared" si="1"/>
        <v>54990570.42394875</v>
      </c>
    </row>
    <row r="14" spans="1:29" ht="20.45" customHeight="1">
      <c r="A14" s="454">
        <v>1500200016</v>
      </c>
      <c r="B14" s="455" t="s">
        <v>63</v>
      </c>
      <c r="C14" s="459">
        <v>7627531.0999999996</v>
      </c>
      <c r="D14" s="456">
        <v>43680</v>
      </c>
      <c r="E14" s="459">
        <v>324609.8</v>
      </c>
      <c r="F14" s="459">
        <v>528872.15999999992</v>
      </c>
      <c r="G14" s="459">
        <v>19915.450000000004</v>
      </c>
      <c r="H14" s="456"/>
      <c r="I14" s="456"/>
      <c r="J14" s="456"/>
      <c r="K14" s="456"/>
      <c r="L14" s="459">
        <f t="shared" si="0"/>
        <v>8544608.5099999979</v>
      </c>
      <c r="M14" s="459">
        <v>230420.89754473569</v>
      </c>
      <c r="N14" s="459">
        <v>206455.86641697877</v>
      </c>
      <c r="O14" s="459">
        <v>96271.052018310438</v>
      </c>
      <c r="P14" s="459">
        <v>1589714.7687222294</v>
      </c>
      <c r="Q14" s="459">
        <v>8078.1511027881825</v>
      </c>
      <c r="R14" s="459">
        <v>37453.183520599254</v>
      </c>
      <c r="S14" s="459">
        <v>12484.394506866416</v>
      </c>
      <c r="T14" s="459">
        <v>155020.2949230129</v>
      </c>
      <c r="U14" s="460">
        <v>7253834.0543656088</v>
      </c>
      <c r="V14" s="460">
        <f t="shared" si="1"/>
        <v>15798442.564365607</v>
      </c>
    </row>
    <row r="15" spans="1:29" ht="20.45" customHeight="1">
      <c r="A15" s="454">
        <v>1500200022</v>
      </c>
      <c r="B15" s="455" t="s">
        <v>65</v>
      </c>
      <c r="C15" s="459">
        <v>17758878.489999998</v>
      </c>
      <c r="D15" s="459">
        <v>6042525</v>
      </c>
      <c r="E15" s="459">
        <v>82200.600000000006</v>
      </c>
      <c r="F15" s="459">
        <v>13025071.830000002</v>
      </c>
      <c r="G15" s="459">
        <v>2272683.1599999997</v>
      </c>
      <c r="H15" s="456"/>
      <c r="I15" s="456"/>
      <c r="J15" s="456"/>
      <c r="K15" s="456">
        <v>2133825.48</v>
      </c>
      <c r="L15" s="459">
        <f t="shared" si="0"/>
        <v>41315184.559999995</v>
      </c>
      <c r="M15" s="459">
        <v>541489.10923012893</v>
      </c>
      <c r="N15" s="459">
        <v>485171.28607990005</v>
      </c>
      <c r="O15" s="459">
        <v>226236.97224302954</v>
      </c>
      <c r="P15" s="459">
        <v>2487983.4526789947</v>
      </c>
      <c r="Q15" s="459">
        <v>18983.655091552231</v>
      </c>
      <c r="R15" s="459">
        <v>88014.981273408237</v>
      </c>
      <c r="S15" s="459">
        <v>29338.327091136081</v>
      </c>
      <c r="T15" s="459">
        <v>364297.6930690803</v>
      </c>
      <c r="U15" s="460">
        <v>1753645.4656096548</v>
      </c>
      <c r="V15" s="460">
        <f t="shared" si="1"/>
        <v>43068830.02560965</v>
      </c>
    </row>
    <row r="16" spans="1:29" ht="20.45" customHeight="1">
      <c r="A16" s="454">
        <v>1500200023</v>
      </c>
      <c r="B16" s="455" t="s">
        <v>67</v>
      </c>
      <c r="C16" s="459">
        <v>19402480.529999994</v>
      </c>
      <c r="D16" s="459">
        <v>1105560</v>
      </c>
      <c r="E16" s="459">
        <v>52768</v>
      </c>
      <c r="F16" s="459">
        <v>6608839.5800000001</v>
      </c>
      <c r="G16" s="459">
        <v>6586163.6700000018</v>
      </c>
      <c r="H16" s="456"/>
      <c r="I16" s="456"/>
      <c r="J16" s="459"/>
      <c r="K16" s="456">
        <v>0</v>
      </c>
      <c r="L16" s="459">
        <f t="shared" si="0"/>
        <v>33755811.779999994</v>
      </c>
      <c r="M16" s="459">
        <v>472362.83996670815</v>
      </c>
      <c r="N16" s="459">
        <v>423234.52615480643</v>
      </c>
      <c r="O16" s="459">
        <v>197355.65663753642</v>
      </c>
      <c r="P16" s="459">
        <v>2170368.543826357</v>
      </c>
      <c r="Q16" s="459">
        <v>16560.209760715774</v>
      </c>
      <c r="R16" s="459">
        <v>76779.026217228471</v>
      </c>
      <c r="S16" s="459">
        <v>25593.008739076155</v>
      </c>
      <c r="T16" s="459">
        <v>317791.60459217639</v>
      </c>
      <c r="U16" s="460">
        <v>1529775.8317020389</v>
      </c>
      <c r="V16" s="460">
        <f t="shared" si="1"/>
        <v>35285587.611702032</v>
      </c>
    </row>
    <row r="17" spans="1:22" ht="20.45" customHeight="1">
      <c r="A17" s="454">
        <v>1500200024</v>
      </c>
      <c r="B17" s="455" t="s">
        <v>69</v>
      </c>
      <c r="C17" s="459">
        <v>18984725.25</v>
      </c>
      <c r="D17" s="459">
        <v>53070</v>
      </c>
      <c r="E17" s="459">
        <v>13814</v>
      </c>
      <c r="F17" s="459">
        <v>18030558.609999999</v>
      </c>
      <c r="G17" s="459">
        <v>749429.99000000011</v>
      </c>
      <c r="H17" s="456">
        <v>60200</v>
      </c>
      <c r="I17" s="456"/>
      <c r="J17" s="456"/>
      <c r="K17" s="456">
        <v>0</v>
      </c>
      <c r="L17" s="459">
        <f t="shared" si="0"/>
        <v>37891797.850000001</v>
      </c>
      <c r="M17" s="459">
        <v>460841.79508947139</v>
      </c>
      <c r="N17" s="459">
        <v>412911.73283395753</v>
      </c>
      <c r="O17" s="459">
        <v>192542.10403662088</v>
      </c>
      <c r="P17" s="459">
        <v>2117432.7256842507</v>
      </c>
      <c r="Q17" s="459">
        <v>16156.302205576365</v>
      </c>
      <c r="R17" s="459">
        <v>74906.367041198508</v>
      </c>
      <c r="S17" s="459">
        <v>24968.789013732832</v>
      </c>
      <c r="T17" s="459">
        <v>310040.5898460258</v>
      </c>
      <c r="U17" s="460">
        <v>1492464.2260507699</v>
      </c>
      <c r="V17" s="460">
        <f t="shared" si="1"/>
        <v>39384262.076050773</v>
      </c>
    </row>
    <row r="18" spans="1:22" ht="20.45" customHeight="1">
      <c r="A18" s="454">
        <v>1500200025</v>
      </c>
      <c r="B18" s="455" t="s">
        <v>71</v>
      </c>
      <c r="C18" s="459">
        <v>22732356.23</v>
      </c>
      <c r="D18" s="459">
        <v>1488013</v>
      </c>
      <c r="E18" s="459">
        <v>251926.86</v>
      </c>
      <c r="F18" s="459">
        <v>39573509.270000003</v>
      </c>
      <c r="G18" s="459">
        <v>5731940.7600000007</v>
      </c>
      <c r="H18" s="456"/>
      <c r="I18" s="456"/>
      <c r="J18" s="456"/>
      <c r="K18" s="456"/>
      <c r="L18" s="459">
        <f t="shared" si="0"/>
        <v>69777746.120000005</v>
      </c>
      <c r="M18" s="459">
        <v>529968.06435289211</v>
      </c>
      <c r="N18" s="459">
        <v>474848.49275905115</v>
      </c>
      <c r="O18" s="459">
        <v>221423.41964211402</v>
      </c>
      <c r="P18" s="459">
        <v>2435047.6345368885</v>
      </c>
      <c r="Q18" s="459">
        <v>18579.747536412819</v>
      </c>
      <c r="R18" s="459">
        <v>86142.322097378274</v>
      </c>
      <c r="S18" s="459">
        <v>28714.107365792759</v>
      </c>
      <c r="T18" s="459">
        <v>356546.67832292966</v>
      </c>
      <c r="U18" s="460">
        <v>1716333.8599583856</v>
      </c>
      <c r="V18" s="460">
        <f t="shared" si="1"/>
        <v>71494079.979958385</v>
      </c>
    </row>
    <row r="19" spans="1:22" ht="20.45" customHeight="1">
      <c r="A19" s="454">
        <v>1500200026</v>
      </c>
      <c r="B19" s="455" t="s">
        <v>73</v>
      </c>
      <c r="C19" s="459">
        <v>16482008.319999998</v>
      </c>
      <c r="D19" s="459">
        <v>752299</v>
      </c>
      <c r="E19" s="459">
        <v>114042</v>
      </c>
      <c r="F19" s="459">
        <v>13186499.520000001</v>
      </c>
      <c r="G19" s="459">
        <v>50276714.07</v>
      </c>
      <c r="H19" s="456"/>
      <c r="I19" s="456"/>
      <c r="J19" s="459"/>
      <c r="K19" s="456">
        <v>0</v>
      </c>
      <c r="L19" s="459">
        <f t="shared" si="0"/>
        <v>80811562.909999996</v>
      </c>
      <c r="M19" s="459">
        <v>529968.06435289211</v>
      </c>
      <c r="N19" s="459">
        <v>474848.49275905115</v>
      </c>
      <c r="O19" s="459">
        <v>221423.41964211402</v>
      </c>
      <c r="P19" s="459">
        <v>2435047.6345368885</v>
      </c>
      <c r="Q19" s="459">
        <v>18579.747536412819</v>
      </c>
      <c r="R19" s="459">
        <v>86142.322097378274</v>
      </c>
      <c r="S19" s="459">
        <v>28714.107365792759</v>
      </c>
      <c r="T19" s="459">
        <v>356546.67832292966</v>
      </c>
      <c r="U19" s="460">
        <v>1716333.8599583856</v>
      </c>
      <c r="V19" s="460">
        <f t="shared" si="1"/>
        <v>82527896.769958377</v>
      </c>
    </row>
    <row r="20" spans="1:22" ht="20.45" customHeight="1">
      <c r="A20" s="454">
        <v>1500200027</v>
      </c>
      <c r="B20" s="455" t="s">
        <v>75</v>
      </c>
      <c r="C20" s="459">
        <v>20310837.309999995</v>
      </c>
      <c r="D20" s="459">
        <v>4800</v>
      </c>
      <c r="E20" s="459">
        <v>817699</v>
      </c>
      <c r="F20" s="459">
        <v>23993331.41</v>
      </c>
      <c r="G20" s="456">
        <v>319333.73</v>
      </c>
      <c r="H20" s="456"/>
      <c r="I20" s="456"/>
      <c r="J20" s="456"/>
      <c r="K20" s="456"/>
      <c r="L20" s="459">
        <f t="shared" si="0"/>
        <v>45446001.449999996</v>
      </c>
      <c r="M20" s="459">
        <v>553010.15410736576</v>
      </c>
      <c r="N20" s="459">
        <v>495494.07940074906</v>
      </c>
      <c r="O20" s="459">
        <v>231050.52484394505</v>
      </c>
      <c r="P20" s="459">
        <v>2540919.2708211015</v>
      </c>
      <c r="Q20" s="459">
        <v>19387.562646691636</v>
      </c>
      <c r="R20" s="459">
        <v>89887.6404494382</v>
      </c>
      <c r="S20" s="459">
        <v>29962.5468164794</v>
      </c>
      <c r="T20" s="459">
        <v>372048.70781523088</v>
      </c>
      <c r="U20" s="460">
        <v>1790957.0712609238</v>
      </c>
      <c r="V20" s="460">
        <f t="shared" si="1"/>
        <v>47236958.521260917</v>
      </c>
    </row>
    <row r="21" spans="1:22" ht="20.45" customHeight="1">
      <c r="A21" s="454">
        <v>1500200028</v>
      </c>
      <c r="B21" s="455" t="s">
        <v>77</v>
      </c>
      <c r="C21" s="459">
        <v>15402323.1</v>
      </c>
      <c r="D21" s="459">
        <v>539490</v>
      </c>
      <c r="E21" s="459">
        <v>70689</v>
      </c>
      <c r="F21" s="459">
        <v>9326131.4000000004</v>
      </c>
      <c r="G21" s="459">
        <v>6031567.29</v>
      </c>
      <c r="H21" s="456"/>
      <c r="I21" s="456"/>
      <c r="J21" s="456"/>
      <c r="K21" s="456">
        <v>19720</v>
      </c>
      <c r="L21" s="459">
        <f t="shared" si="0"/>
        <v>31389920.789999999</v>
      </c>
      <c r="M21" s="459">
        <v>518447.01947565546</v>
      </c>
      <c r="N21" s="459">
        <v>464525.69943820225</v>
      </c>
      <c r="O21" s="459">
        <v>216609.86704119848</v>
      </c>
      <c r="P21" s="459">
        <v>2382111.8163947822</v>
      </c>
      <c r="Q21" s="459">
        <v>18175.839981273413</v>
      </c>
      <c r="R21" s="459">
        <v>84269.66292134831</v>
      </c>
      <c r="S21" s="459">
        <v>28089.887640449437</v>
      </c>
      <c r="T21" s="459">
        <v>348795.66357677901</v>
      </c>
      <c r="U21" s="460">
        <v>1679022.2543071164</v>
      </c>
      <c r="V21" s="460">
        <f t="shared" si="1"/>
        <v>33068943.044307116</v>
      </c>
    </row>
    <row r="22" spans="1:22" ht="20.45" customHeight="1">
      <c r="A22" s="454">
        <v>1500200029</v>
      </c>
      <c r="B22" s="455" t="s">
        <v>79</v>
      </c>
      <c r="C22" s="459">
        <v>18181125.150000002</v>
      </c>
      <c r="D22" s="459">
        <v>840733</v>
      </c>
      <c r="E22" s="459">
        <v>173924</v>
      </c>
      <c r="F22" s="459">
        <v>19346251.630000006</v>
      </c>
      <c r="G22" s="459">
        <v>4362695.55</v>
      </c>
      <c r="H22" s="456"/>
      <c r="I22" s="456"/>
      <c r="J22" s="456"/>
      <c r="K22" s="456"/>
      <c r="L22" s="459">
        <f t="shared" si="0"/>
        <v>42904729.330000006</v>
      </c>
      <c r="M22" s="459">
        <v>553010.15410736576</v>
      </c>
      <c r="N22" s="459">
        <v>495494.07940074906</v>
      </c>
      <c r="O22" s="459">
        <v>231050.52484394505</v>
      </c>
      <c r="P22" s="459">
        <v>2540919.2708211015</v>
      </c>
      <c r="Q22" s="459">
        <v>19387.562646691636</v>
      </c>
      <c r="R22" s="459">
        <v>89887.6404494382</v>
      </c>
      <c r="S22" s="459">
        <v>29962.5468164794</v>
      </c>
      <c r="T22" s="459">
        <v>372048.70781523088</v>
      </c>
      <c r="U22" s="460">
        <v>1790957.0712609238</v>
      </c>
      <c r="V22" s="460">
        <f t="shared" si="1"/>
        <v>44695686.401260927</v>
      </c>
    </row>
    <row r="23" spans="1:22" ht="20.45" customHeight="1">
      <c r="A23" s="454">
        <v>1500200030</v>
      </c>
      <c r="B23" s="455" t="s">
        <v>81</v>
      </c>
      <c r="C23" s="459">
        <v>17317671.41</v>
      </c>
      <c r="D23" s="456"/>
      <c r="E23" s="459">
        <v>251414</v>
      </c>
      <c r="F23" s="459">
        <v>18611456.310000002</v>
      </c>
      <c r="G23" s="459">
        <v>2455608.29</v>
      </c>
      <c r="H23" s="456"/>
      <c r="I23" s="456"/>
      <c r="J23" s="456"/>
      <c r="K23" s="456">
        <v>0</v>
      </c>
      <c r="L23" s="459">
        <f t="shared" si="0"/>
        <v>38636150.009999998</v>
      </c>
      <c r="M23" s="459">
        <v>587573.28873907612</v>
      </c>
      <c r="N23" s="459">
        <v>526462.45936329581</v>
      </c>
      <c r="O23" s="459">
        <v>245491.18264669162</v>
      </c>
      <c r="P23" s="459">
        <v>2699726.7252474204</v>
      </c>
      <c r="Q23" s="459">
        <v>20599.285312109867</v>
      </c>
      <c r="R23" s="459">
        <v>95505.617977528091</v>
      </c>
      <c r="S23" s="459">
        <v>31835.205992509364</v>
      </c>
      <c r="T23" s="459">
        <v>395301.75205368287</v>
      </c>
      <c r="U23" s="460">
        <v>1902891.8882147316</v>
      </c>
      <c r="V23" s="460">
        <f t="shared" si="1"/>
        <v>40539041.898214728</v>
      </c>
    </row>
    <row r="24" spans="1:22" ht="20.45" customHeight="1">
      <c r="A24" s="454">
        <v>1500200031</v>
      </c>
      <c r="B24" s="455" t="s">
        <v>83</v>
      </c>
      <c r="C24" s="459">
        <v>23883671.979999997</v>
      </c>
      <c r="D24" s="459">
        <v>1277238.49</v>
      </c>
      <c r="E24" s="459">
        <v>397606</v>
      </c>
      <c r="F24" s="459">
        <v>30780262.760000009</v>
      </c>
      <c r="G24" s="459">
        <v>10905179.699999997</v>
      </c>
      <c r="H24" s="456"/>
      <c r="I24" s="456"/>
      <c r="J24" s="456"/>
      <c r="K24" s="459"/>
      <c r="L24" s="459">
        <f t="shared" si="0"/>
        <v>67243958.930000007</v>
      </c>
      <c r="M24" s="459">
        <v>587573.28873907612</v>
      </c>
      <c r="N24" s="459">
        <v>526462.45936329581</v>
      </c>
      <c r="O24" s="459">
        <v>245491.18264669162</v>
      </c>
      <c r="P24" s="459">
        <v>2699726.7252474204</v>
      </c>
      <c r="Q24" s="459">
        <v>20599.285312109867</v>
      </c>
      <c r="R24" s="459">
        <v>95505.617977528091</v>
      </c>
      <c r="S24" s="459">
        <v>31835.205992509364</v>
      </c>
      <c r="T24" s="459">
        <v>395301.75205368287</v>
      </c>
      <c r="U24" s="460">
        <v>1902891.8882147316</v>
      </c>
      <c r="V24" s="460">
        <f t="shared" si="1"/>
        <v>69146850.818214744</v>
      </c>
    </row>
    <row r="25" spans="1:22" ht="20.45" customHeight="1">
      <c r="A25" s="454">
        <v>1500200032</v>
      </c>
      <c r="B25" s="455" t="s">
        <v>85</v>
      </c>
      <c r="C25" s="459">
        <v>16554688.27</v>
      </c>
      <c r="D25" s="459">
        <v>596375</v>
      </c>
      <c r="E25" s="459">
        <v>55307</v>
      </c>
      <c r="F25" s="459">
        <v>34731257.07</v>
      </c>
      <c r="G25" s="459">
        <v>2267763.23</v>
      </c>
      <c r="H25" s="456"/>
      <c r="I25" s="456"/>
      <c r="J25" s="456"/>
      <c r="K25" s="456"/>
      <c r="L25" s="459">
        <f t="shared" si="0"/>
        <v>54205390.57</v>
      </c>
      <c r="M25" s="459">
        <v>518447.01947565546</v>
      </c>
      <c r="N25" s="459">
        <v>464525.69943820225</v>
      </c>
      <c r="O25" s="459">
        <v>216609.86704119848</v>
      </c>
      <c r="P25" s="459">
        <v>2382111.8163947822</v>
      </c>
      <c r="Q25" s="459">
        <v>18175.839981273413</v>
      </c>
      <c r="R25" s="459">
        <v>84269.66292134831</v>
      </c>
      <c r="S25" s="459">
        <v>28089.887640449437</v>
      </c>
      <c r="T25" s="459">
        <v>348795.66357677901</v>
      </c>
      <c r="U25" s="460">
        <v>1679022.2543071164</v>
      </c>
      <c r="V25" s="460">
        <f t="shared" si="1"/>
        <v>55884412.824307114</v>
      </c>
    </row>
    <row r="26" spans="1:22" ht="20.45" customHeight="1">
      <c r="A26" s="454">
        <v>1500200033</v>
      </c>
      <c r="B26" s="455" t="s">
        <v>87</v>
      </c>
      <c r="C26" s="459">
        <v>18843789.120000001</v>
      </c>
      <c r="D26" s="459">
        <v>192560</v>
      </c>
      <c r="E26" s="459">
        <v>82120</v>
      </c>
      <c r="F26" s="459">
        <v>15124627.330000004</v>
      </c>
      <c r="G26" s="459">
        <v>1584566.54</v>
      </c>
      <c r="H26" s="456"/>
      <c r="I26" s="456"/>
      <c r="J26" s="456"/>
      <c r="K26" s="456"/>
      <c r="L26" s="459">
        <f t="shared" si="0"/>
        <v>35827662.990000002</v>
      </c>
      <c r="M26" s="459">
        <v>564531.19898460247</v>
      </c>
      <c r="N26" s="459">
        <v>505816.87272159796</v>
      </c>
      <c r="O26" s="459">
        <v>235864.07744486057</v>
      </c>
      <c r="P26" s="459">
        <v>2593855.0889632083</v>
      </c>
      <c r="Q26" s="459">
        <v>19791.470201831049</v>
      </c>
      <c r="R26" s="459">
        <v>91760.299625468164</v>
      </c>
      <c r="S26" s="459">
        <v>30586.766541822723</v>
      </c>
      <c r="T26" s="459">
        <v>379799.72256138158</v>
      </c>
      <c r="U26" s="460">
        <v>1828268.676912193</v>
      </c>
      <c r="V26" s="460">
        <f t="shared" si="1"/>
        <v>37655931.666912198</v>
      </c>
    </row>
    <row r="27" spans="1:22" ht="20.45" customHeight="1">
      <c r="A27" s="454">
        <v>1500200034</v>
      </c>
      <c r="B27" s="455" t="s">
        <v>89</v>
      </c>
      <c r="C27" s="459">
        <v>14771745.659999998</v>
      </c>
      <c r="D27" s="459">
        <v>717480</v>
      </c>
      <c r="E27" s="459">
        <v>239905</v>
      </c>
      <c r="F27" s="459">
        <v>10481326.93</v>
      </c>
      <c r="G27" s="459">
        <v>17314063.760000002</v>
      </c>
      <c r="H27" s="456"/>
      <c r="I27" s="456"/>
      <c r="J27" s="456"/>
      <c r="K27" s="459">
        <v>142757</v>
      </c>
      <c r="L27" s="459">
        <f t="shared" si="0"/>
        <v>43667278.349999994</v>
      </c>
      <c r="M27" s="459">
        <v>506925.97459841857</v>
      </c>
      <c r="N27" s="459">
        <v>454202.90611735324</v>
      </c>
      <c r="O27" s="459">
        <v>211796.31444028299</v>
      </c>
      <c r="P27" s="459">
        <v>2329175.9982526763</v>
      </c>
      <c r="Q27" s="459">
        <v>17771.932426134001</v>
      </c>
      <c r="R27" s="459">
        <v>82397.003745318347</v>
      </c>
      <c r="S27" s="459">
        <v>27465.667915106118</v>
      </c>
      <c r="T27" s="459">
        <v>341044.64883062837</v>
      </c>
      <c r="U27" s="460">
        <v>1641710.6486558467</v>
      </c>
      <c r="V27" s="460">
        <f t="shared" si="1"/>
        <v>45308988.998655841</v>
      </c>
    </row>
    <row r="28" spans="1:22" ht="20.45" customHeight="1">
      <c r="A28" s="454">
        <v>1500200035</v>
      </c>
      <c r="B28" s="455" t="s">
        <v>91</v>
      </c>
      <c r="C28" s="459">
        <v>18308966.27</v>
      </c>
      <c r="D28" s="456"/>
      <c r="E28" s="459">
        <v>209399</v>
      </c>
      <c r="F28" s="459">
        <v>30924295.329999998</v>
      </c>
      <c r="G28" s="459">
        <v>1237140.8699999999</v>
      </c>
      <c r="H28" s="456"/>
      <c r="I28" s="456"/>
      <c r="J28" s="456"/>
      <c r="K28" s="456"/>
      <c r="L28" s="459">
        <f t="shared" si="0"/>
        <v>50679801.469999991</v>
      </c>
      <c r="M28" s="459">
        <v>633657.46824802342</v>
      </c>
      <c r="N28" s="459">
        <v>567753.63264669152</v>
      </c>
      <c r="O28" s="459">
        <v>264745.39305035374</v>
      </c>
      <c r="P28" s="459">
        <v>2911469.9978158455</v>
      </c>
      <c r="Q28" s="459">
        <v>22214.915532667503</v>
      </c>
      <c r="R28" s="459">
        <v>102996.25468164794</v>
      </c>
      <c r="S28" s="459">
        <v>34332.084893882646</v>
      </c>
      <c r="T28" s="459">
        <v>426305.81103828544</v>
      </c>
      <c r="U28" s="460">
        <v>2052138.3108198086</v>
      </c>
      <c r="V28" s="460">
        <f t="shared" si="1"/>
        <v>52731939.780819803</v>
      </c>
    </row>
    <row r="29" spans="1:22" ht="20.45" customHeight="1">
      <c r="A29" s="454">
        <v>1500200036</v>
      </c>
      <c r="B29" s="455" t="s">
        <v>93</v>
      </c>
      <c r="C29" s="459">
        <v>18140720.18</v>
      </c>
      <c r="D29" s="459">
        <v>1086982</v>
      </c>
      <c r="E29" s="459">
        <v>106272</v>
      </c>
      <c r="F29" s="459">
        <v>17260060.18</v>
      </c>
      <c r="G29" s="459">
        <v>266671.39</v>
      </c>
      <c r="H29" s="456"/>
      <c r="I29" s="456"/>
      <c r="J29" s="456"/>
      <c r="K29" s="456">
        <v>22500</v>
      </c>
      <c r="L29" s="459">
        <f t="shared" si="0"/>
        <v>36883205.75</v>
      </c>
      <c r="M29" s="459">
        <v>599094.33361631283</v>
      </c>
      <c r="N29" s="459">
        <v>536785.25268414477</v>
      </c>
      <c r="O29" s="459">
        <v>250304.73524760717</v>
      </c>
      <c r="P29" s="459">
        <v>2752662.5433895262</v>
      </c>
      <c r="Q29" s="459">
        <v>21003.192867249276</v>
      </c>
      <c r="R29" s="459">
        <v>97378.277153558054</v>
      </c>
      <c r="S29" s="459">
        <v>32459.425717852686</v>
      </c>
      <c r="T29" s="459">
        <v>403052.76679983351</v>
      </c>
      <c r="U29" s="460">
        <v>1940203.4938660008</v>
      </c>
      <c r="V29" s="460">
        <f t="shared" si="1"/>
        <v>38823409.243866004</v>
      </c>
    </row>
    <row r="30" spans="1:22" ht="20.45" customHeight="1">
      <c r="A30" s="454">
        <v>1500200037</v>
      </c>
      <c r="B30" s="455" t="s">
        <v>95</v>
      </c>
      <c r="C30" s="459">
        <v>16330130.410000004</v>
      </c>
      <c r="D30" s="459">
        <v>401850</v>
      </c>
      <c r="E30" s="459">
        <v>198164.24</v>
      </c>
      <c r="F30" s="459">
        <v>23954626.620000005</v>
      </c>
      <c r="G30" s="459">
        <v>9880344.8599999975</v>
      </c>
      <c r="H30" s="456"/>
      <c r="I30" s="456"/>
      <c r="J30" s="456"/>
      <c r="K30" s="459">
        <v>1340</v>
      </c>
      <c r="L30" s="459">
        <f t="shared" si="0"/>
        <v>50766456.13000001</v>
      </c>
      <c r="M30" s="459">
        <v>403236.57070328749</v>
      </c>
      <c r="N30" s="459">
        <v>361297.76622971281</v>
      </c>
      <c r="O30" s="459">
        <v>168474.34103204327</v>
      </c>
      <c r="P30" s="459">
        <v>1852753.6349737195</v>
      </c>
      <c r="Q30" s="459">
        <v>14136.76442987932</v>
      </c>
      <c r="R30" s="459">
        <v>65543.071161048691</v>
      </c>
      <c r="S30" s="459">
        <v>21847.690387016231</v>
      </c>
      <c r="T30" s="459">
        <v>271285.51611527253</v>
      </c>
      <c r="U30" s="460">
        <v>1305906.1977944237</v>
      </c>
      <c r="V30" s="460">
        <f t="shared" si="1"/>
        <v>52072362.327794433</v>
      </c>
    </row>
    <row r="31" spans="1:22" ht="20.45" customHeight="1">
      <c r="A31" s="454">
        <v>1500200038</v>
      </c>
      <c r="B31" s="455" t="s">
        <v>97</v>
      </c>
      <c r="C31" s="459">
        <v>18555175.430000003</v>
      </c>
      <c r="D31" s="459">
        <v>1230245</v>
      </c>
      <c r="E31" s="459">
        <v>182005.56</v>
      </c>
      <c r="F31" s="459">
        <v>16440411.85</v>
      </c>
      <c r="G31" s="459">
        <v>4570139.4200000009</v>
      </c>
      <c r="H31" s="456"/>
      <c r="I31" s="456"/>
      <c r="J31" s="456"/>
      <c r="K31" s="459">
        <v>1658567</v>
      </c>
      <c r="L31" s="459">
        <f t="shared" si="0"/>
        <v>42636544.260000005</v>
      </c>
      <c r="M31" s="459">
        <v>622136.42337078671</v>
      </c>
      <c r="N31" s="459">
        <v>557430.83932584268</v>
      </c>
      <c r="O31" s="459">
        <v>259931.84044943823</v>
      </c>
      <c r="P31" s="459">
        <v>2858534.1796737392</v>
      </c>
      <c r="Q31" s="459">
        <v>21811.007977528097</v>
      </c>
      <c r="R31" s="459">
        <v>101123.59550561798</v>
      </c>
      <c r="S31" s="459">
        <v>33707.865168539327</v>
      </c>
      <c r="T31" s="459">
        <v>418554.79629213479</v>
      </c>
      <c r="U31" s="460">
        <v>2014826.7051685394</v>
      </c>
      <c r="V31" s="460">
        <f t="shared" si="1"/>
        <v>44651370.965168543</v>
      </c>
    </row>
    <row r="32" spans="1:22" ht="20.45" customHeight="1">
      <c r="A32" s="454">
        <v>1500200039</v>
      </c>
      <c r="B32" s="455" t="s">
        <v>99</v>
      </c>
      <c r="C32" s="459">
        <v>27510033.850000001</v>
      </c>
      <c r="D32" s="459">
        <v>690836</v>
      </c>
      <c r="E32" s="459">
        <v>706669</v>
      </c>
      <c r="F32" s="459">
        <v>111590199.86999997</v>
      </c>
      <c r="G32" s="459">
        <v>187773766.89999998</v>
      </c>
      <c r="H32" s="456"/>
      <c r="I32" s="456"/>
      <c r="J32" s="456">
        <v>3041.0200000000004</v>
      </c>
      <c r="K32" s="456"/>
      <c r="L32" s="459">
        <f t="shared" si="0"/>
        <v>328274546.63999993</v>
      </c>
      <c r="M32" s="459">
        <v>817994.18628381181</v>
      </c>
      <c r="N32" s="459">
        <v>732918.32578027458</v>
      </c>
      <c r="O32" s="459">
        <v>341762.23466500203</v>
      </c>
      <c r="P32" s="459">
        <v>3758443.0880895462</v>
      </c>
      <c r="Q32" s="459">
        <v>28677.436414898046</v>
      </c>
      <c r="R32" s="459">
        <v>132958.80149812734</v>
      </c>
      <c r="S32" s="459">
        <v>44319.600499375782</v>
      </c>
      <c r="T32" s="459">
        <v>550322.04697669577</v>
      </c>
      <c r="U32" s="460">
        <v>2649124.0012401165</v>
      </c>
      <c r="V32" s="460">
        <f t="shared" si="1"/>
        <v>330923670.64124006</v>
      </c>
    </row>
    <row r="33" spans="1:22" ht="20.45" customHeight="1">
      <c r="A33" s="454">
        <v>1500200040</v>
      </c>
      <c r="B33" s="455" t="s">
        <v>101</v>
      </c>
      <c r="C33" s="459">
        <v>27119516.47000001</v>
      </c>
      <c r="D33" s="459">
        <v>11386985</v>
      </c>
      <c r="E33" s="459">
        <v>12141486</v>
      </c>
      <c r="F33" s="459">
        <v>28736169.519999996</v>
      </c>
      <c r="G33" s="459">
        <v>935883.75</v>
      </c>
      <c r="H33" s="456"/>
      <c r="I33" s="456"/>
      <c r="J33" s="456"/>
      <c r="K33" s="459">
        <v>1920500</v>
      </c>
      <c r="L33" s="459">
        <f t="shared" si="0"/>
        <v>82240540.74000001</v>
      </c>
      <c r="M33" s="459">
        <v>610615.37849354965</v>
      </c>
      <c r="N33" s="459">
        <v>547108.04600499372</v>
      </c>
      <c r="O33" s="459">
        <v>255118.28784852268</v>
      </c>
      <c r="P33" s="459">
        <v>2805598.361531633</v>
      </c>
      <c r="Q33" s="459">
        <v>21407.100422388685</v>
      </c>
      <c r="R33" s="459">
        <v>99250.936329588018</v>
      </c>
      <c r="S33" s="459">
        <v>33083.645443196008</v>
      </c>
      <c r="T33" s="459">
        <v>410803.78154598415</v>
      </c>
      <c r="U33" s="460">
        <v>1977515.09951727</v>
      </c>
      <c r="V33" s="460">
        <f t="shared" si="1"/>
        <v>84218055.83951728</v>
      </c>
    </row>
    <row r="34" spans="1:22" ht="20.45" customHeight="1">
      <c r="A34" s="454">
        <v>1500200041</v>
      </c>
      <c r="B34" s="455" t="s">
        <v>103</v>
      </c>
      <c r="C34" s="459">
        <v>22376334.619999997</v>
      </c>
      <c r="D34" s="459">
        <v>2105710</v>
      </c>
      <c r="E34" s="459">
        <v>398989</v>
      </c>
      <c r="F34" s="459">
        <v>20164316.579999998</v>
      </c>
      <c r="G34" s="459">
        <v>3243255.7499999986</v>
      </c>
      <c r="H34" s="456"/>
      <c r="I34" s="456"/>
      <c r="J34" s="456"/>
      <c r="K34" s="456"/>
      <c r="L34" s="459">
        <f t="shared" si="0"/>
        <v>48288605.949999996</v>
      </c>
      <c r="M34" s="459">
        <v>564531.19898460247</v>
      </c>
      <c r="N34" s="459">
        <v>505816.87272159796</v>
      </c>
      <c r="O34" s="459">
        <v>235864.07744486057</v>
      </c>
      <c r="P34" s="459">
        <v>2593855.0889632083</v>
      </c>
      <c r="Q34" s="459">
        <v>19791.470201831049</v>
      </c>
      <c r="R34" s="459">
        <v>91760.299625468164</v>
      </c>
      <c r="S34" s="459">
        <v>30586.766541822723</v>
      </c>
      <c r="T34" s="459">
        <v>379799.72256138158</v>
      </c>
      <c r="U34" s="460">
        <v>1828268.676912193</v>
      </c>
      <c r="V34" s="460">
        <f t="shared" si="1"/>
        <v>50116874.626912192</v>
      </c>
    </row>
    <row r="35" spans="1:22" ht="20.45" customHeight="1">
      <c r="A35" s="454">
        <v>1500200042</v>
      </c>
      <c r="B35" s="455" t="s">
        <v>284</v>
      </c>
      <c r="C35" s="459">
        <v>20722100.189999998</v>
      </c>
      <c r="D35" s="459">
        <v>9024413.8000000007</v>
      </c>
      <c r="E35" s="459">
        <v>1888286</v>
      </c>
      <c r="F35" s="459">
        <v>17218309.969999999</v>
      </c>
      <c r="G35" s="459">
        <v>13657578.700000003</v>
      </c>
      <c r="H35" s="456"/>
      <c r="I35" s="456"/>
      <c r="J35" s="456"/>
      <c r="K35" s="456"/>
      <c r="L35" s="459">
        <f t="shared" si="0"/>
        <v>62510688.659999996</v>
      </c>
      <c r="M35" s="459">
        <v>599094.33361631283</v>
      </c>
      <c r="N35" s="459">
        <v>536785.25268414477</v>
      </c>
      <c r="O35" s="459">
        <v>250304.73524760717</v>
      </c>
      <c r="P35" s="459">
        <v>2752662.5433895262</v>
      </c>
      <c r="Q35" s="459">
        <v>21003.192867249276</v>
      </c>
      <c r="R35" s="459">
        <v>97378.277153558054</v>
      </c>
      <c r="S35" s="459">
        <v>32459.425717852686</v>
      </c>
      <c r="T35" s="459">
        <v>403052.76679983351</v>
      </c>
      <c r="U35" s="460">
        <v>1940203.4938660008</v>
      </c>
      <c r="V35" s="460">
        <f t="shared" si="1"/>
        <v>64450892.153866</v>
      </c>
    </row>
    <row r="36" spans="1:22" ht="20.45" customHeight="1">
      <c r="A36" s="454">
        <v>1500200043</v>
      </c>
      <c r="B36" s="455" t="s">
        <v>106</v>
      </c>
      <c r="C36" s="459">
        <v>21260593.030000001</v>
      </c>
      <c r="D36" s="459">
        <v>1140621</v>
      </c>
      <c r="E36" s="459">
        <v>805206.5</v>
      </c>
      <c r="F36" s="459">
        <v>151833692.05999997</v>
      </c>
      <c r="G36" s="459">
        <v>15169315.879999997</v>
      </c>
      <c r="H36" s="456"/>
      <c r="I36" s="456"/>
      <c r="J36" s="456"/>
      <c r="K36" s="456"/>
      <c r="L36" s="459">
        <f t="shared" si="0"/>
        <v>190209428.46999997</v>
      </c>
      <c r="M36" s="459">
        <v>449320.75021223456</v>
      </c>
      <c r="N36" s="459">
        <v>402588.93951310858</v>
      </c>
      <c r="O36" s="459">
        <v>187728.55143570536</v>
      </c>
      <c r="P36" s="459">
        <v>2064496.9075421449</v>
      </c>
      <c r="Q36" s="459">
        <v>15752.394650436956</v>
      </c>
      <c r="R36" s="459">
        <v>73033.707865168544</v>
      </c>
      <c r="S36" s="459">
        <v>24344.569288389514</v>
      </c>
      <c r="T36" s="459">
        <v>302289.5750998751</v>
      </c>
      <c r="U36" s="460">
        <v>1455152.6203995007</v>
      </c>
      <c r="V36" s="460">
        <f t="shared" si="1"/>
        <v>191664581.09039947</v>
      </c>
    </row>
    <row r="37" spans="1:22" ht="20.45" customHeight="1">
      <c r="A37" s="454">
        <v>1500200044</v>
      </c>
      <c r="B37" s="455" t="s">
        <v>108</v>
      </c>
      <c r="C37" s="459">
        <v>18229686.210000001</v>
      </c>
      <c r="D37" s="459">
        <v>1453290</v>
      </c>
      <c r="E37" s="459">
        <v>133285</v>
      </c>
      <c r="F37" s="459">
        <v>24150767.25</v>
      </c>
      <c r="G37" s="459">
        <v>5701580.54</v>
      </c>
      <c r="H37" s="456"/>
      <c r="I37" s="456"/>
      <c r="J37" s="456"/>
      <c r="K37" s="456"/>
      <c r="L37" s="459">
        <f t="shared" si="0"/>
        <v>49668609</v>
      </c>
      <c r="M37" s="459">
        <v>518447.01947565546</v>
      </c>
      <c r="N37" s="459">
        <v>464525.69943820225</v>
      </c>
      <c r="O37" s="459">
        <v>216609.86704119848</v>
      </c>
      <c r="P37" s="459">
        <v>2382111.8163947822</v>
      </c>
      <c r="Q37" s="459">
        <v>18175.839981273413</v>
      </c>
      <c r="R37" s="459">
        <v>84269.66292134831</v>
      </c>
      <c r="S37" s="459">
        <v>28089.887640449437</v>
      </c>
      <c r="T37" s="459">
        <v>348795.66357677901</v>
      </c>
      <c r="U37" s="460">
        <v>1679022.2543071164</v>
      </c>
      <c r="V37" s="460">
        <f t="shared" si="1"/>
        <v>51347631.254307114</v>
      </c>
    </row>
    <row r="38" spans="1:22" ht="20.45" customHeight="1">
      <c r="A38" s="454">
        <v>1500200045</v>
      </c>
      <c r="B38" s="455" t="s">
        <v>110</v>
      </c>
      <c r="C38" s="459">
        <v>19016293.039999999</v>
      </c>
      <c r="D38" s="459">
        <v>1637175</v>
      </c>
      <c r="E38" s="459">
        <v>227849</v>
      </c>
      <c r="F38" s="459">
        <v>20937618.069999997</v>
      </c>
      <c r="G38" s="459">
        <v>22192931.640000004</v>
      </c>
      <c r="H38" s="456"/>
      <c r="I38" s="456"/>
      <c r="J38" s="459"/>
      <c r="K38" s="459"/>
      <c r="L38" s="459">
        <f t="shared" si="0"/>
        <v>64011866.75</v>
      </c>
      <c r="M38" s="459">
        <v>587573.28873907612</v>
      </c>
      <c r="N38" s="459">
        <v>526462.45936329581</v>
      </c>
      <c r="O38" s="459">
        <v>245491.18264669162</v>
      </c>
      <c r="P38" s="459">
        <v>2699726.7252474204</v>
      </c>
      <c r="Q38" s="459">
        <v>20599.285312109867</v>
      </c>
      <c r="R38" s="459">
        <v>95505.617977528091</v>
      </c>
      <c r="S38" s="459">
        <v>31835.205992509364</v>
      </c>
      <c r="T38" s="459">
        <v>395301.75205368287</v>
      </c>
      <c r="U38" s="460">
        <v>1902891.8882147316</v>
      </c>
      <c r="V38" s="460">
        <f t="shared" si="1"/>
        <v>65914758.63821473</v>
      </c>
    </row>
    <row r="39" spans="1:22" ht="20.45" customHeight="1">
      <c r="A39" s="454">
        <v>1500200046</v>
      </c>
      <c r="B39" s="455" t="s">
        <v>112</v>
      </c>
      <c r="C39" s="459">
        <v>18186821.220000003</v>
      </c>
      <c r="D39" s="459">
        <v>3810475</v>
      </c>
      <c r="E39" s="459">
        <v>581445</v>
      </c>
      <c r="F39" s="459">
        <v>38002283.229999997</v>
      </c>
      <c r="G39" s="459">
        <v>14413918.389999999</v>
      </c>
      <c r="H39" s="456"/>
      <c r="I39" s="456"/>
      <c r="J39" s="456"/>
      <c r="K39" s="456">
        <v>41000</v>
      </c>
      <c r="L39" s="459">
        <f t="shared" ref="L39:L70" si="2">SUM(C39:K39)</f>
        <v>75035942.840000004</v>
      </c>
      <c r="M39" s="459">
        <v>610615.37849354965</v>
      </c>
      <c r="N39" s="459">
        <v>547108.04600499372</v>
      </c>
      <c r="O39" s="459">
        <v>255118.28784852268</v>
      </c>
      <c r="P39" s="459">
        <v>2805598.361531633</v>
      </c>
      <c r="Q39" s="459">
        <v>21407.100422388685</v>
      </c>
      <c r="R39" s="459">
        <v>99250.936329588018</v>
      </c>
      <c r="S39" s="459">
        <v>33083.645443196008</v>
      </c>
      <c r="T39" s="459">
        <v>410803.78154598415</v>
      </c>
      <c r="U39" s="460">
        <v>1977515.09951727</v>
      </c>
      <c r="V39" s="460">
        <f t="shared" si="1"/>
        <v>77013457.939517274</v>
      </c>
    </row>
    <row r="40" spans="1:22" ht="20.45" customHeight="1">
      <c r="A40" s="454">
        <v>1500200047</v>
      </c>
      <c r="B40" s="455" t="s">
        <v>114</v>
      </c>
      <c r="C40" s="459">
        <v>17996891.210000001</v>
      </c>
      <c r="D40" s="459">
        <v>782880</v>
      </c>
      <c r="E40" s="459">
        <v>700745.8</v>
      </c>
      <c r="F40" s="459">
        <v>27044240.829999998</v>
      </c>
      <c r="G40" s="459">
        <v>5606837.3899999997</v>
      </c>
      <c r="H40" s="459"/>
      <c r="I40" s="459"/>
      <c r="J40" s="456"/>
      <c r="K40" s="456">
        <v>69875</v>
      </c>
      <c r="L40" s="459">
        <f t="shared" si="2"/>
        <v>52201470.230000004</v>
      </c>
      <c r="M40" s="459">
        <v>656699.55800249695</v>
      </c>
      <c r="N40" s="459">
        <v>588399.21928838943</v>
      </c>
      <c r="O40" s="459">
        <v>274372.49825218477</v>
      </c>
      <c r="P40" s="459">
        <v>3017341.6341000577</v>
      </c>
      <c r="Q40" s="459">
        <v>23022.730642946321</v>
      </c>
      <c r="R40" s="459">
        <v>106741.57303370787</v>
      </c>
      <c r="S40" s="459">
        <v>35580.52434456929</v>
      </c>
      <c r="T40" s="459">
        <v>441807.84053058672</v>
      </c>
      <c r="U40" s="460">
        <v>2126761.5221223473</v>
      </c>
      <c r="V40" s="460">
        <f t="shared" si="1"/>
        <v>54328231.75212235</v>
      </c>
    </row>
    <row r="41" spans="1:22" ht="20.45" customHeight="1">
      <c r="A41" s="454">
        <v>1500200048</v>
      </c>
      <c r="B41" s="455" t="s">
        <v>116</v>
      </c>
      <c r="C41" s="459">
        <v>28070095.5</v>
      </c>
      <c r="D41" s="459">
        <v>2849510</v>
      </c>
      <c r="E41" s="459">
        <v>651574</v>
      </c>
      <c r="F41" s="459">
        <v>26355527.18</v>
      </c>
      <c r="G41" s="459">
        <v>88336.140000000014</v>
      </c>
      <c r="H41" s="456"/>
      <c r="I41" s="456"/>
      <c r="J41" s="456"/>
      <c r="K41" s="456"/>
      <c r="L41" s="459">
        <f t="shared" si="2"/>
        <v>58015042.82</v>
      </c>
      <c r="M41" s="459">
        <v>587573.28873907612</v>
      </c>
      <c r="N41" s="459">
        <v>526462.45936329581</v>
      </c>
      <c r="O41" s="459">
        <v>245491.18264669162</v>
      </c>
      <c r="P41" s="459">
        <v>2699726.7252474204</v>
      </c>
      <c r="Q41" s="459">
        <v>20599.285312109867</v>
      </c>
      <c r="R41" s="459">
        <v>95505.617977528091</v>
      </c>
      <c r="S41" s="459">
        <v>31835.205992509364</v>
      </c>
      <c r="T41" s="459">
        <v>395301.75205368287</v>
      </c>
      <c r="U41" s="460">
        <v>1902891.8882147316</v>
      </c>
      <c r="V41" s="460">
        <f t="shared" si="1"/>
        <v>59917934.70821473</v>
      </c>
    </row>
    <row r="42" spans="1:22" ht="20.45" customHeight="1">
      <c r="A42" s="454">
        <v>1500200049</v>
      </c>
      <c r="B42" s="455" t="s">
        <v>118</v>
      </c>
      <c r="C42" s="459">
        <v>27360221.810000006</v>
      </c>
      <c r="D42" s="459">
        <v>7396482</v>
      </c>
      <c r="E42" s="459">
        <v>313432</v>
      </c>
      <c r="F42" s="459">
        <v>33396729.649999999</v>
      </c>
      <c r="G42" s="459">
        <v>637301.85000000009</v>
      </c>
      <c r="H42" s="456"/>
      <c r="I42" s="456"/>
      <c r="J42" s="456"/>
      <c r="K42" s="456"/>
      <c r="L42" s="459">
        <f t="shared" si="2"/>
        <v>69104167.310000002</v>
      </c>
      <c r="M42" s="459">
        <v>622136.42337078671</v>
      </c>
      <c r="N42" s="459">
        <v>557430.83932584268</v>
      </c>
      <c r="O42" s="459">
        <v>259931.84044943823</v>
      </c>
      <c r="P42" s="459">
        <v>2858534.1796737392</v>
      </c>
      <c r="Q42" s="459">
        <v>21811.007977528097</v>
      </c>
      <c r="R42" s="459">
        <v>101123.59550561798</v>
      </c>
      <c r="S42" s="459">
        <v>33707.865168539327</v>
      </c>
      <c r="T42" s="459">
        <v>418554.79629213479</v>
      </c>
      <c r="U42" s="460">
        <v>2014826.7051685394</v>
      </c>
      <c r="V42" s="460">
        <f t="shared" si="1"/>
        <v>71118994.015168548</v>
      </c>
    </row>
    <row r="43" spans="1:22" ht="20.45" customHeight="1">
      <c r="A43" s="454">
        <v>1500200050</v>
      </c>
      <c r="B43" s="455" t="s">
        <v>120</v>
      </c>
      <c r="C43" s="459">
        <v>18838805.119999997</v>
      </c>
      <c r="D43" s="459">
        <v>730440</v>
      </c>
      <c r="E43" s="459">
        <v>144527</v>
      </c>
      <c r="F43" s="459">
        <v>36919770.309999995</v>
      </c>
      <c r="G43" s="459">
        <v>15866637.400000002</v>
      </c>
      <c r="H43" s="456"/>
      <c r="I43" s="456"/>
      <c r="J43" s="456"/>
      <c r="K43" s="456"/>
      <c r="L43" s="459">
        <f t="shared" si="2"/>
        <v>72500179.829999998</v>
      </c>
      <c r="M43" s="459">
        <v>783431.05165210145</v>
      </c>
      <c r="N43" s="459">
        <v>701949.94581772783</v>
      </c>
      <c r="O43" s="459">
        <v>327321.57686225546</v>
      </c>
      <c r="P43" s="459">
        <v>3599635.6336632273</v>
      </c>
      <c r="Q43" s="459">
        <v>27465.713749479823</v>
      </c>
      <c r="R43" s="459">
        <v>127340.82397003745</v>
      </c>
      <c r="S43" s="459">
        <v>42446.941323345818</v>
      </c>
      <c r="T43" s="459">
        <v>527069.00273824378</v>
      </c>
      <c r="U43" s="460">
        <v>2537189.1842863085</v>
      </c>
      <c r="V43" s="460">
        <f t="shared" si="1"/>
        <v>75037369.014286309</v>
      </c>
    </row>
    <row r="44" spans="1:22" ht="20.45" customHeight="1">
      <c r="A44" s="454">
        <v>1500200051</v>
      </c>
      <c r="B44" s="455" t="s">
        <v>122</v>
      </c>
      <c r="C44" s="459">
        <v>15416545.920000004</v>
      </c>
      <c r="D44" s="459">
        <v>1235855</v>
      </c>
      <c r="E44" s="459">
        <v>399420.33999999997</v>
      </c>
      <c r="F44" s="459">
        <v>43895006.480000012</v>
      </c>
      <c r="G44" s="459">
        <v>5305389.3100000005</v>
      </c>
      <c r="H44" s="459"/>
      <c r="I44" s="459"/>
      <c r="J44" s="456"/>
      <c r="K44" s="459">
        <v>0</v>
      </c>
      <c r="L44" s="459">
        <f t="shared" si="2"/>
        <v>66252217.050000019</v>
      </c>
      <c r="M44" s="459">
        <v>541489.10923012893</v>
      </c>
      <c r="N44" s="459">
        <v>485171.28607990005</v>
      </c>
      <c r="O44" s="459">
        <v>226236.97224302954</v>
      </c>
      <c r="P44" s="459">
        <v>2487983.4526789947</v>
      </c>
      <c r="Q44" s="459">
        <v>18983.655091552231</v>
      </c>
      <c r="R44" s="459">
        <v>88014.981273408237</v>
      </c>
      <c r="S44" s="459">
        <v>29338.327091136081</v>
      </c>
      <c r="T44" s="459">
        <v>364297.6930690803</v>
      </c>
      <c r="U44" s="460">
        <v>1753645.4656096548</v>
      </c>
      <c r="V44" s="460">
        <f t="shared" si="1"/>
        <v>68005862.515609682</v>
      </c>
    </row>
    <row r="45" spans="1:22" ht="20.45" customHeight="1">
      <c r="A45" s="454">
        <v>1500200052</v>
      </c>
      <c r="B45" s="455" t="s">
        <v>124</v>
      </c>
      <c r="C45" s="459">
        <v>18333211.730000008</v>
      </c>
      <c r="D45" s="459">
        <v>1137575</v>
      </c>
      <c r="E45" s="459">
        <v>255039</v>
      </c>
      <c r="F45" s="459">
        <v>31513033.699999996</v>
      </c>
      <c r="G45" s="459">
        <v>43926719.549999967</v>
      </c>
      <c r="H45" s="456"/>
      <c r="I45" s="456"/>
      <c r="J45" s="456"/>
      <c r="K45" s="456"/>
      <c r="L45" s="459">
        <f t="shared" si="2"/>
        <v>95165578.979999974</v>
      </c>
      <c r="M45" s="459">
        <v>518447.01947565546</v>
      </c>
      <c r="N45" s="459">
        <v>464525.69943820225</v>
      </c>
      <c r="O45" s="459">
        <v>216609.86704119848</v>
      </c>
      <c r="P45" s="459">
        <v>2382111.8163947822</v>
      </c>
      <c r="Q45" s="459">
        <v>18175.839981273413</v>
      </c>
      <c r="R45" s="459">
        <v>84269.66292134831</v>
      </c>
      <c r="S45" s="459">
        <v>28089.887640449437</v>
      </c>
      <c r="T45" s="459">
        <v>348795.66357677901</v>
      </c>
      <c r="U45" s="460">
        <v>1679022.2543071164</v>
      </c>
      <c r="V45" s="460">
        <f t="shared" si="1"/>
        <v>96844601.234307095</v>
      </c>
    </row>
    <row r="46" spans="1:22" ht="20.45" customHeight="1">
      <c r="A46" s="454">
        <v>1500200053</v>
      </c>
      <c r="B46" s="455" t="s">
        <v>126</v>
      </c>
      <c r="C46" s="459">
        <v>24093934.820000004</v>
      </c>
      <c r="D46" s="459">
        <v>2070685</v>
      </c>
      <c r="E46" s="459">
        <v>285864.59999999998</v>
      </c>
      <c r="F46" s="459">
        <v>39507926.269999996</v>
      </c>
      <c r="G46" s="459">
        <v>8461285.8499999996</v>
      </c>
      <c r="H46" s="456"/>
      <c r="I46" s="456"/>
      <c r="J46" s="456"/>
      <c r="K46" s="456">
        <v>2248541.6399999997</v>
      </c>
      <c r="L46" s="459">
        <f t="shared" si="2"/>
        <v>76668238.179999992</v>
      </c>
      <c r="M46" s="459">
        <v>656699.55800249695</v>
      </c>
      <c r="N46" s="459">
        <v>588399.21928838943</v>
      </c>
      <c r="O46" s="459">
        <v>274372.49825218477</v>
      </c>
      <c r="P46" s="459">
        <v>3017341.6341000577</v>
      </c>
      <c r="Q46" s="459">
        <v>23022.730642946321</v>
      </c>
      <c r="R46" s="459">
        <v>106741.57303370787</v>
      </c>
      <c r="S46" s="459">
        <v>35580.52434456929</v>
      </c>
      <c r="T46" s="459">
        <v>441807.84053058672</v>
      </c>
      <c r="U46" s="460">
        <v>2126761.5221223473</v>
      </c>
      <c r="V46" s="460">
        <f t="shared" si="1"/>
        <v>78794999.702122346</v>
      </c>
    </row>
    <row r="47" spans="1:22" ht="20.45" customHeight="1">
      <c r="A47" s="454">
        <v>1500200054</v>
      </c>
      <c r="B47" s="455" t="s">
        <v>128</v>
      </c>
      <c r="C47" s="459">
        <v>16298479.580000002</v>
      </c>
      <c r="D47" s="459">
        <v>4152189</v>
      </c>
      <c r="E47" s="459">
        <v>224716.18</v>
      </c>
      <c r="F47" s="459">
        <v>396814100.92000002</v>
      </c>
      <c r="G47" s="459">
        <v>6973615.1599999992</v>
      </c>
      <c r="H47" s="456"/>
      <c r="I47" s="456"/>
      <c r="J47" s="456"/>
      <c r="K47" s="456"/>
      <c r="L47" s="459">
        <f t="shared" si="2"/>
        <v>424463100.84000003</v>
      </c>
      <c r="M47" s="459">
        <v>414757.61558052414</v>
      </c>
      <c r="N47" s="459">
        <v>371620.55955056177</v>
      </c>
      <c r="O47" s="459">
        <v>173287.89363295882</v>
      </c>
      <c r="P47" s="459">
        <v>1905689.453115826</v>
      </c>
      <c r="Q47" s="459">
        <v>14540.671985018729</v>
      </c>
      <c r="R47" s="459">
        <v>67415.730337078654</v>
      </c>
      <c r="S47" s="459">
        <v>22471.91011235955</v>
      </c>
      <c r="T47" s="459">
        <v>279036.53086142323</v>
      </c>
      <c r="U47" s="460">
        <v>1343217.8034456931</v>
      </c>
      <c r="V47" s="460">
        <f t="shared" si="1"/>
        <v>425806318.64344573</v>
      </c>
    </row>
    <row r="48" spans="1:22" ht="20.45" customHeight="1">
      <c r="A48" s="454">
        <v>1500200055</v>
      </c>
      <c r="B48" s="455" t="s">
        <v>130</v>
      </c>
      <c r="C48" s="459">
        <v>16429976.709999999</v>
      </c>
      <c r="D48" s="459">
        <v>1976086</v>
      </c>
      <c r="E48" s="459">
        <v>1051874</v>
      </c>
      <c r="F48" s="459">
        <v>25230895.739999998</v>
      </c>
      <c r="G48" s="459">
        <v>9649552.9199999962</v>
      </c>
      <c r="H48" s="456"/>
      <c r="I48" s="456"/>
      <c r="J48" s="456"/>
      <c r="K48" s="456"/>
      <c r="L48" s="459">
        <f t="shared" si="2"/>
        <v>54338385.369999997</v>
      </c>
      <c r="M48" s="459">
        <v>553010.15410736576</v>
      </c>
      <c r="N48" s="459">
        <v>495494.07940074906</v>
      </c>
      <c r="O48" s="459">
        <v>231050.52484394505</v>
      </c>
      <c r="P48" s="459">
        <v>2540919.2708211015</v>
      </c>
      <c r="Q48" s="459">
        <v>19387.562646691636</v>
      </c>
      <c r="R48" s="459">
        <v>89887.6404494382</v>
      </c>
      <c r="S48" s="459">
        <v>29962.5468164794</v>
      </c>
      <c r="T48" s="459">
        <v>372048.70781523088</v>
      </c>
      <c r="U48" s="460">
        <v>1790957.0712609238</v>
      </c>
      <c r="V48" s="460">
        <f t="shared" si="1"/>
        <v>56129342.441260919</v>
      </c>
    </row>
    <row r="49" spans="1:22" ht="20.45" customHeight="1">
      <c r="A49" s="454">
        <v>1500200056</v>
      </c>
      <c r="B49" s="455" t="s">
        <v>132</v>
      </c>
      <c r="C49" s="459">
        <v>18489139.900000002</v>
      </c>
      <c r="D49" s="456">
        <v>1166800</v>
      </c>
      <c r="E49" s="459">
        <v>671678.63</v>
      </c>
      <c r="F49" s="459">
        <v>97772619.299999997</v>
      </c>
      <c r="G49" s="459">
        <v>3297327.0799999996</v>
      </c>
      <c r="H49" s="456"/>
      <c r="I49" s="456"/>
      <c r="J49" s="456"/>
      <c r="K49" s="459"/>
      <c r="L49" s="459">
        <f t="shared" si="2"/>
        <v>121397564.91</v>
      </c>
      <c r="M49" s="459">
        <v>783431.05165210145</v>
      </c>
      <c r="N49" s="459">
        <v>701949.94581772783</v>
      </c>
      <c r="O49" s="459">
        <v>327321.57686225546</v>
      </c>
      <c r="P49" s="459">
        <v>3599635.6336632273</v>
      </c>
      <c r="Q49" s="459">
        <v>27465.713749479823</v>
      </c>
      <c r="R49" s="459">
        <v>127340.82397003745</v>
      </c>
      <c r="S49" s="459">
        <v>42446.941323345818</v>
      </c>
      <c r="T49" s="459">
        <v>527069.00273824378</v>
      </c>
      <c r="U49" s="460">
        <v>2537189.1842863085</v>
      </c>
      <c r="V49" s="460">
        <f t="shared" si="1"/>
        <v>123934754.09428631</v>
      </c>
    </row>
    <row r="50" spans="1:22" ht="20.45" customHeight="1">
      <c r="A50" s="454">
        <v>1500200057</v>
      </c>
      <c r="B50" s="455" t="s">
        <v>134</v>
      </c>
      <c r="C50" s="459">
        <v>18309714.27</v>
      </c>
      <c r="D50" s="459">
        <v>1248268</v>
      </c>
      <c r="E50" s="459">
        <v>663842.23</v>
      </c>
      <c r="F50" s="459">
        <v>19968390.479999997</v>
      </c>
      <c r="G50" s="459">
        <v>17958785.470000003</v>
      </c>
      <c r="H50" s="456"/>
      <c r="I50" s="456"/>
      <c r="J50" s="456"/>
      <c r="K50" s="456">
        <v>194747</v>
      </c>
      <c r="L50" s="459">
        <f t="shared" si="2"/>
        <v>58343747.450000003</v>
      </c>
      <c r="M50" s="459">
        <v>553010.15410736576</v>
      </c>
      <c r="N50" s="459">
        <v>495494.07940074906</v>
      </c>
      <c r="O50" s="459">
        <v>231050.52484394505</v>
      </c>
      <c r="P50" s="459">
        <v>2540919.2708211015</v>
      </c>
      <c r="Q50" s="459">
        <v>19387.562646691636</v>
      </c>
      <c r="R50" s="459">
        <v>89887.6404494382</v>
      </c>
      <c r="S50" s="459">
        <v>29962.5468164794</v>
      </c>
      <c r="T50" s="459">
        <v>372048.70781523088</v>
      </c>
      <c r="U50" s="460">
        <v>1790957.0712609238</v>
      </c>
      <c r="V50" s="460">
        <f t="shared" si="1"/>
        <v>60134704.521260925</v>
      </c>
    </row>
    <row r="51" spans="1:22" ht="20.45" customHeight="1">
      <c r="A51" s="454">
        <v>1500200058</v>
      </c>
      <c r="B51" s="455" t="s">
        <v>136</v>
      </c>
      <c r="C51" s="459">
        <v>30444399.449999999</v>
      </c>
      <c r="D51" s="459">
        <v>500350</v>
      </c>
      <c r="E51" s="459">
        <v>1004845</v>
      </c>
      <c r="F51" s="459">
        <v>41667041.510000005</v>
      </c>
      <c r="G51" s="459">
        <v>15532230.699999997</v>
      </c>
      <c r="H51" s="456"/>
      <c r="I51" s="456"/>
      <c r="J51" s="456"/>
      <c r="K51" s="456"/>
      <c r="L51" s="459">
        <f t="shared" si="2"/>
        <v>89148866.660000011</v>
      </c>
      <c r="M51" s="459">
        <v>956246.72481065313</v>
      </c>
      <c r="N51" s="459">
        <v>856791.84563046182</v>
      </c>
      <c r="O51" s="459">
        <v>399524.86587598827</v>
      </c>
      <c r="P51" s="459">
        <v>4393672.9057948207</v>
      </c>
      <c r="Q51" s="459">
        <v>33524.32707657096</v>
      </c>
      <c r="R51" s="459">
        <v>155430.71161048691</v>
      </c>
      <c r="S51" s="459">
        <v>51810.237203495628</v>
      </c>
      <c r="T51" s="459">
        <v>643334.22393050347</v>
      </c>
      <c r="U51" s="460">
        <v>3096863.269055347</v>
      </c>
      <c r="V51" s="460">
        <f t="shared" si="1"/>
        <v>92245729.929055363</v>
      </c>
    </row>
    <row r="52" spans="1:22" ht="20.45" customHeight="1">
      <c r="A52" s="454">
        <v>1500200059</v>
      </c>
      <c r="B52" s="455" t="s">
        <v>138</v>
      </c>
      <c r="C52" s="459">
        <v>20863859.519999996</v>
      </c>
      <c r="D52" s="459">
        <v>530500</v>
      </c>
      <c r="E52" s="459">
        <v>269056</v>
      </c>
      <c r="F52" s="459">
        <v>21425681.039999999</v>
      </c>
      <c r="G52" s="459">
        <v>1439838.8799999994</v>
      </c>
      <c r="H52" s="456"/>
      <c r="I52" s="456"/>
      <c r="J52" s="456"/>
      <c r="K52" s="459"/>
      <c r="L52" s="459">
        <f t="shared" si="2"/>
        <v>44528935.439999998</v>
      </c>
      <c r="M52" s="459">
        <v>656699.55800249695</v>
      </c>
      <c r="N52" s="459">
        <v>588399.21928838943</v>
      </c>
      <c r="O52" s="459">
        <v>274372.49825218477</v>
      </c>
      <c r="P52" s="459">
        <v>3017341.6341000577</v>
      </c>
      <c r="Q52" s="459">
        <v>23022.730642946321</v>
      </c>
      <c r="R52" s="459">
        <v>106741.57303370787</v>
      </c>
      <c r="S52" s="459">
        <v>35580.52434456929</v>
      </c>
      <c r="T52" s="459">
        <v>441807.84053058672</v>
      </c>
      <c r="U52" s="460">
        <v>2126761.5221223473</v>
      </c>
      <c r="V52" s="460">
        <f t="shared" si="1"/>
        <v>46655696.962122343</v>
      </c>
    </row>
    <row r="53" spans="1:22" ht="20.45" customHeight="1">
      <c r="A53" s="454">
        <v>1500200060</v>
      </c>
      <c r="B53" s="455" t="s">
        <v>140</v>
      </c>
      <c r="C53" s="459">
        <v>19250864.84</v>
      </c>
      <c r="D53" s="459">
        <v>1675388</v>
      </c>
      <c r="E53" s="459">
        <v>181769</v>
      </c>
      <c r="F53" s="459">
        <v>18971764.399999999</v>
      </c>
      <c r="G53" s="459">
        <v>2936209.9499999997</v>
      </c>
      <c r="H53" s="456"/>
      <c r="I53" s="456"/>
      <c r="J53" s="456"/>
      <c r="K53" s="459">
        <v>83825</v>
      </c>
      <c r="L53" s="459">
        <f t="shared" si="2"/>
        <v>43099821.189999998</v>
      </c>
      <c r="M53" s="459">
        <v>472362.83996670815</v>
      </c>
      <c r="N53" s="459">
        <v>423234.52615480643</v>
      </c>
      <c r="O53" s="459">
        <v>197355.65663753642</v>
      </c>
      <c r="P53" s="459">
        <v>2170368.543826357</v>
      </c>
      <c r="Q53" s="459">
        <v>16560.209760715774</v>
      </c>
      <c r="R53" s="459">
        <v>76779.026217228471</v>
      </c>
      <c r="S53" s="459">
        <v>25593.008739076155</v>
      </c>
      <c r="T53" s="459">
        <v>317791.60459217639</v>
      </c>
      <c r="U53" s="460">
        <v>1529775.8317020389</v>
      </c>
      <c r="V53" s="460">
        <f t="shared" si="1"/>
        <v>44629597.021702036</v>
      </c>
    </row>
    <row r="54" spans="1:22" ht="20.45" customHeight="1">
      <c r="A54" s="454">
        <v>1500200061</v>
      </c>
      <c r="B54" s="455" t="s">
        <v>142</v>
      </c>
      <c r="C54" s="459">
        <v>19306911.309999999</v>
      </c>
      <c r="D54" s="459">
        <v>1202463.1000000001</v>
      </c>
      <c r="E54" s="459">
        <v>370816</v>
      </c>
      <c r="F54" s="459">
        <v>18841257.93</v>
      </c>
      <c r="G54" s="459">
        <v>10005546.75</v>
      </c>
      <c r="H54" s="456"/>
      <c r="I54" s="456"/>
      <c r="J54" s="459"/>
      <c r="K54" s="459"/>
      <c r="L54" s="459">
        <f t="shared" si="2"/>
        <v>49726995.090000004</v>
      </c>
      <c r="M54" s="459">
        <v>541489.10923012893</v>
      </c>
      <c r="N54" s="459">
        <v>485171.28607990005</v>
      </c>
      <c r="O54" s="459">
        <v>226236.97224302954</v>
      </c>
      <c r="P54" s="459">
        <v>2487983.4526789947</v>
      </c>
      <c r="Q54" s="459">
        <v>18983.655091552231</v>
      </c>
      <c r="R54" s="459">
        <v>88014.981273408237</v>
      </c>
      <c r="S54" s="459">
        <v>29338.327091136081</v>
      </c>
      <c r="T54" s="459">
        <v>364297.6930690803</v>
      </c>
      <c r="U54" s="460">
        <v>1753645.4656096548</v>
      </c>
      <c r="V54" s="460">
        <f t="shared" si="1"/>
        <v>51480640.555609658</v>
      </c>
    </row>
    <row r="55" spans="1:22" ht="20.45" customHeight="1">
      <c r="A55" s="454">
        <v>1500200062</v>
      </c>
      <c r="B55" s="455" t="s">
        <v>144</v>
      </c>
      <c r="C55" s="459">
        <v>18588104.850000001</v>
      </c>
      <c r="D55" s="459">
        <v>625569</v>
      </c>
      <c r="E55" s="459">
        <v>257251</v>
      </c>
      <c r="F55" s="459">
        <v>19847560.290000003</v>
      </c>
      <c r="G55" s="459">
        <v>35252090.269999996</v>
      </c>
      <c r="H55" s="456"/>
      <c r="I55" s="456"/>
      <c r="J55" s="459">
        <v>28</v>
      </c>
      <c r="K55" s="456"/>
      <c r="L55" s="459">
        <f t="shared" si="2"/>
        <v>74570603.409999996</v>
      </c>
      <c r="M55" s="459">
        <v>656699.55800249695</v>
      </c>
      <c r="N55" s="459">
        <v>588399.21928838943</v>
      </c>
      <c r="O55" s="459">
        <v>274372.49825218477</v>
      </c>
      <c r="P55" s="459">
        <v>3017341.6341000577</v>
      </c>
      <c r="Q55" s="459">
        <v>23022.730642946321</v>
      </c>
      <c r="R55" s="459">
        <v>106741.57303370787</v>
      </c>
      <c r="S55" s="459">
        <v>35580.52434456929</v>
      </c>
      <c r="T55" s="459">
        <v>441807.84053058672</v>
      </c>
      <c r="U55" s="460">
        <v>2126761.5221223473</v>
      </c>
      <c r="V55" s="460">
        <f t="shared" si="1"/>
        <v>76697364.93212235</v>
      </c>
    </row>
    <row r="56" spans="1:22" ht="20.45" customHeight="1">
      <c r="A56" s="454">
        <v>1500200063</v>
      </c>
      <c r="B56" s="455" t="s">
        <v>146</v>
      </c>
      <c r="C56" s="459">
        <v>19713334.989999998</v>
      </c>
      <c r="D56" s="459">
        <v>405750</v>
      </c>
      <c r="E56" s="459">
        <v>330803.65000000002</v>
      </c>
      <c r="F56" s="459">
        <v>84629480.220000014</v>
      </c>
      <c r="G56" s="459">
        <v>9015790.5900000017</v>
      </c>
      <c r="H56" s="456"/>
      <c r="I56" s="456"/>
      <c r="J56" s="456"/>
      <c r="K56" s="456"/>
      <c r="L56" s="459">
        <f t="shared" si="2"/>
        <v>114095159.45000002</v>
      </c>
      <c r="M56" s="459">
        <v>725825.82726591767</v>
      </c>
      <c r="N56" s="459">
        <v>650335.97921348317</v>
      </c>
      <c r="O56" s="459">
        <v>303253.81385767786</v>
      </c>
      <c r="P56" s="459">
        <v>3334956.5429526959</v>
      </c>
      <c r="Q56" s="459">
        <v>25446.175973782774</v>
      </c>
      <c r="R56" s="459">
        <v>117977.52808988764</v>
      </c>
      <c r="S56" s="459">
        <v>39325.84269662921</v>
      </c>
      <c r="T56" s="459">
        <v>488313.92900749063</v>
      </c>
      <c r="U56" s="460">
        <v>2350631.1560299629</v>
      </c>
      <c r="V56" s="460">
        <f t="shared" si="1"/>
        <v>116445790.60602999</v>
      </c>
    </row>
    <row r="57" spans="1:22" ht="20.45" customHeight="1">
      <c r="A57" s="454">
        <v>1500200064</v>
      </c>
      <c r="B57" s="455" t="s">
        <v>148</v>
      </c>
      <c r="C57" s="459">
        <v>19143439.82</v>
      </c>
      <c r="D57" s="459">
        <v>521280</v>
      </c>
      <c r="E57" s="459">
        <v>1126095</v>
      </c>
      <c r="F57" s="459">
        <v>33489839.519999988</v>
      </c>
      <c r="G57" s="459">
        <v>2297335.3000000003</v>
      </c>
      <c r="H57" s="456"/>
      <c r="I57" s="456"/>
      <c r="J57" s="456"/>
      <c r="K57" s="456"/>
      <c r="L57" s="459">
        <f t="shared" si="2"/>
        <v>56577989.639999986</v>
      </c>
      <c r="M57" s="459">
        <v>587573.28873907612</v>
      </c>
      <c r="N57" s="459">
        <v>526462.45936329581</v>
      </c>
      <c r="O57" s="459">
        <v>245491.18264669162</v>
      </c>
      <c r="P57" s="459">
        <v>2699726.7252474204</v>
      </c>
      <c r="Q57" s="459">
        <v>20599.285312109867</v>
      </c>
      <c r="R57" s="459">
        <v>95505.617977528091</v>
      </c>
      <c r="S57" s="459">
        <v>31835.205992509364</v>
      </c>
      <c r="T57" s="459">
        <v>395301.75205368287</v>
      </c>
      <c r="U57" s="460">
        <v>1902891.8882147316</v>
      </c>
      <c r="V57" s="460">
        <f t="shared" si="1"/>
        <v>58480881.528214715</v>
      </c>
    </row>
    <row r="58" spans="1:22" ht="20.45" customHeight="1">
      <c r="A58" s="454">
        <v>1500200065</v>
      </c>
      <c r="B58" s="455" t="s">
        <v>150</v>
      </c>
      <c r="C58" s="459">
        <v>21237844.199999992</v>
      </c>
      <c r="D58" s="459">
        <v>3302047</v>
      </c>
      <c r="E58" s="459">
        <v>514845.13</v>
      </c>
      <c r="F58" s="459">
        <v>45127271.699999988</v>
      </c>
      <c r="G58" s="459">
        <v>5872048.7100000009</v>
      </c>
      <c r="H58" s="456"/>
      <c r="I58" s="456"/>
      <c r="J58" s="456"/>
      <c r="K58" s="459"/>
      <c r="L58" s="459">
        <f t="shared" si="2"/>
        <v>76054056.73999998</v>
      </c>
      <c r="M58" s="459">
        <v>656699.55800249695</v>
      </c>
      <c r="N58" s="459">
        <v>588399.21928838943</v>
      </c>
      <c r="O58" s="459">
        <v>274372.49825218477</v>
      </c>
      <c r="P58" s="459">
        <v>3017341.6341000577</v>
      </c>
      <c r="Q58" s="459">
        <v>23022.730642946321</v>
      </c>
      <c r="R58" s="459">
        <v>106741.57303370787</v>
      </c>
      <c r="S58" s="459">
        <v>35580.52434456929</v>
      </c>
      <c r="T58" s="459">
        <v>441807.84053058672</v>
      </c>
      <c r="U58" s="460">
        <v>2126761.5221223473</v>
      </c>
      <c r="V58" s="460">
        <f t="shared" si="1"/>
        <v>78180818.262122333</v>
      </c>
    </row>
    <row r="59" spans="1:22" ht="20.45" customHeight="1">
      <c r="A59" s="454">
        <v>1500200066</v>
      </c>
      <c r="B59" s="455" t="s">
        <v>152</v>
      </c>
      <c r="C59" s="459">
        <v>16794537.450000003</v>
      </c>
      <c r="D59" s="459">
        <v>2576</v>
      </c>
      <c r="E59" s="459">
        <v>896135</v>
      </c>
      <c r="F59" s="459">
        <v>18853416.399999999</v>
      </c>
      <c r="G59" s="459">
        <v>4946147.0000000009</v>
      </c>
      <c r="H59" s="456"/>
      <c r="I59" s="456">
        <v>36000</v>
      </c>
      <c r="J59" s="456"/>
      <c r="K59" s="456"/>
      <c r="L59" s="459">
        <f t="shared" si="2"/>
        <v>41528811.850000001</v>
      </c>
      <c r="M59" s="459">
        <v>380194.48094881396</v>
      </c>
      <c r="N59" s="459">
        <v>340652.17958801496</v>
      </c>
      <c r="O59" s="459">
        <v>158847.23583021224</v>
      </c>
      <c r="P59" s="459">
        <v>1746881.9986895074</v>
      </c>
      <c r="Q59" s="459">
        <v>13328.949319600502</v>
      </c>
      <c r="R59" s="459">
        <v>61797.752808988764</v>
      </c>
      <c r="S59" s="459">
        <v>20599.250936329587</v>
      </c>
      <c r="T59" s="459">
        <v>255783.48662297125</v>
      </c>
      <c r="U59" s="460">
        <v>1231282.986491885</v>
      </c>
      <c r="V59" s="460">
        <f t="shared" si="1"/>
        <v>42760094.836491883</v>
      </c>
    </row>
    <row r="60" spans="1:22" ht="20.45" customHeight="1">
      <c r="A60" s="454">
        <v>1500200067</v>
      </c>
      <c r="B60" s="455" t="s">
        <v>154</v>
      </c>
      <c r="C60" s="459">
        <v>23925580.93</v>
      </c>
      <c r="D60" s="459">
        <v>529120</v>
      </c>
      <c r="E60" s="459">
        <v>542450.19999999995</v>
      </c>
      <c r="F60" s="459">
        <v>26901460.919999998</v>
      </c>
      <c r="G60" s="459">
        <v>8546133.9199999999</v>
      </c>
      <c r="H60" s="459"/>
      <c r="I60" s="459"/>
      <c r="J60" s="456"/>
      <c r="K60" s="459"/>
      <c r="L60" s="459">
        <f t="shared" si="2"/>
        <v>60444745.969999999</v>
      </c>
      <c r="M60" s="459">
        <v>299547.16680815641</v>
      </c>
      <c r="N60" s="459">
        <v>268392.62634207238</v>
      </c>
      <c r="O60" s="459">
        <v>125152.36762380358</v>
      </c>
      <c r="P60" s="459">
        <v>1376331.2716947631</v>
      </c>
      <c r="Q60" s="459">
        <v>10501.596433624638</v>
      </c>
      <c r="R60" s="459">
        <v>48689.138576779027</v>
      </c>
      <c r="S60" s="459">
        <v>16229.712858926343</v>
      </c>
      <c r="T60" s="459">
        <v>201526.38339991675</v>
      </c>
      <c r="U60" s="460">
        <v>970101.7469330004</v>
      </c>
      <c r="V60" s="460">
        <f t="shared" si="1"/>
        <v>61414847.716932997</v>
      </c>
    </row>
    <row r="61" spans="1:22" ht="20.45" customHeight="1">
      <c r="A61" s="454">
        <v>1500200068</v>
      </c>
      <c r="B61" s="455" t="s">
        <v>156</v>
      </c>
      <c r="C61" s="459">
        <v>18777265.980000004</v>
      </c>
      <c r="D61" s="459">
        <v>464800</v>
      </c>
      <c r="E61" s="459">
        <v>773061</v>
      </c>
      <c r="F61" s="459">
        <v>19035053.210000001</v>
      </c>
      <c r="G61" s="459">
        <v>539763.36</v>
      </c>
      <c r="H61" s="456"/>
      <c r="I61" s="456"/>
      <c r="J61" s="456"/>
      <c r="K61" s="456"/>
      <c r="L61" s="459">
        <f t="shared" si="2"/>
        <v>39589943.550000004</v>
      </c>
      <c r="M61" s="459">
        <v>622136.42337078671</v>
      </c>
      <c r="N61" s="459">
        <v>557430.83932584268</v>
      </c>
      <c r="O61" s="459">
        <v>259931.84044943823</v>
      </c>
      <c r="P61" s="459">
        <v>2858534.1796737392</v>
      </c>
      <c r="Q61" s="459">
        <v>21811.007977528097</v>
      </c>
      <c r="R61" s="459">
        <v>101123.59550561798</v>
      </c>
      <c r="S61" s="459">
        <v>33707.865168539327</v>
      </c>
      <c r="T61" s="459">
        <v>418554.79629213479</v>
      </c>
      <c r="U61" s="460">
        <v>2014826.7051685394</v>
      </c>
      <c r="V61" s="460">
        <f t="shared" si="1"/>
        <v>41604770.255168542</v>
      </c>
    </row>
    <row r="62" spans="1:22" ht="20.45" customHeight="1">
      <c r="A62" s="454">
        <v>1500200069</v>
      </c>
      <c r="B62" s="455" t="s">
        <v>158</v>
      </c>
      <c r="C62" s="459">
        <v>15982890.6</v>
      </c>
      <c r="D62" s="456"/>
      <c r="E62" s="456"/>
      <c r="F62" s="459">
        <v>30277472.649999999</v>
      </c>
      <c r="G62" s="459">
        <v>1203603.2999999998</v>
      </c>
      <c r="H62" s="456"/>
      <c r="I62" s="456"/>
      <c r="J62" s="456"/>
      <c r="K62" s="456"/>
      <c r="L62" s="459">
        <f t="shared" si="2"/>
        <v>47463966.549999997</v>
      </c>
      <c r="M62" s="459">
        <v>506925.97459841857</v>
      </c>
      <c r="N62" s="459">
        <v>454202.90611735324</v>
      </c>
      <c r="O62" s="459">
        <v>211796.31444028299</v>
      </c>
      <c r="P62" s="459">
        <v>2329175.9982526763</v>
      </c>
      <c r="Q62" s="459">
        <v>17771.932426134001</v>
      </c>
      <c r="R62" s="459">
        <v>82397.003745318347</v>
      </c>
      <c r="S62" s="459">
        <v>27465.667915106118</v>
      </c>
      <c r="T62" s="459">
        <v>341044.64883062837</v>
      </c>
      <c r="U62" s="460">
        <v>1641710.6486558467</v>
      </c>
      <c r="V62" s="460">
        <f t="shared" si="1"/>
        <v>49105677.198655844</v>
      </c>
    </row>
    <row r="63" spans="1:22" ht="20.45" customHeight="1">
      <c r="A63" s="454">
        <v>1500200070</v>
      </c>
      <c r="B63" s="455" t="s">
        <v>160</v>
      </c>
      <c r="C63" s="459">
        <v>19138264.620000001</v>
      </c>
      <c r="D63" s="459">
        <v>580860.5</v>
      </c>
      <c r="E63" s="459">
        <v>758150.22</v>
      </c>
      <c r="F63" s="459">
        <v>19282246.069999997</v>
      </c>
      <c r="G63" s="459">
        <v>1116335.7499999995</v>
      </c>
      <c r="H63" s="456"/>
      <c r="I63" s="456"/>
      <c r="J63" s="456"/>
      <c r="K63" s="456"/>
      <c r="L63" s="459">
        <f t="shared" si="2"/>
        <v>40875857.159999996</v>
      </c>
      <c r="M63" s="459">
        <v>391715.52582605073</v>
      </c>
      <c r="N63" s="459">
        <v>350974.97290886391</v>
      </c>
      <c r="O63" s="459">
        <v>163660.78843112773</v>
      </c>
      <c r="P63" s="459">
        <v>1799817.8168316137</v>
      </c>
      <c r="Q63" s="459">
        <v>13732.856874739911</v>
      </c>
      <c r="R63" s="459">
        <v>63670.411985018727</v>
      </c>
      <c r="S63" s="459">
        <v>21223.470661672909</v>
      </c>
      <c r="T63" s="459">
        <v>263534.50136912189</v>
      </c>
      <c r="U63" s="460">
        <v>1268594.5921431542</v>
      </c>
      <c r="V63" s="460">
        <f t="shared" si="1"/>
        <v>42144451.752143152</v>
      </c>
    </row>
    <row r="64" spans="1:22" ht="20.45" customHeight="1">
      <c r="A64" s="454">
        <v>1500200071</v>
      </c>
      <c r="B64" s="455" t="s">
        <v>162</v>
      </c>
      <c r="C64" s="459">
        <v>17233052.190000001</v>
      </c>
      <c r="D64" s="459">
        <v>613345</v>
      </c>
      <c r="E64" s="459">
        <v>189794</v>
      </c>
      <c r="F64" s="459">
        <v>17900486.920000002</v>
      </c>
      <c r="G64" s="459">
        <v>532071.52</v>
      </c>
      <c r="H64" s="456"/>
      <c r="I64" s="456"/>
      <c r="J64" s="456"/>
      <c r="K64" s="456"/>
      <c r="L64" s="459">
        <f t="shared" si="2"/>
        <v>36468749.630000003</v>
      </c>
      <c r="M64" s="459">
        <v>518447.01947565546</v>
      </c>
      <c r="N64" s="459">
        <v>464525.69943820225</v>
      </c>
      <c r="O64" s="459">
        <v>216609.86704119848</v>
      </c>
      <c r="P64" s="459">
        <v>2382111.8163947822</v>
      </c>
      <c r="Q64" s="459">
        <v>18175.839981273413</v>
      </c>
      <c r="R64" s="459">
        <v>84269.66292134831</v>
      </c>
      <c r="S64" s="459">
        <v>28089.887640449437</v>
      </c>
      <c r="T64" s="459">
        <v>348795.66357677901</v>
      </c>
      <c r="U64" s="460">
        <v>1679022.2543071164</v>
      </c>
      <c r="V64" s="460">
        <f t="shared" si="1"/>
        <v>38147771.884307116</v>
      </c>
    </row>
    <row r="65" spans="1:22" ht="20.45" customHeight="1">
      <c r="A65" s="454">
        <v>1500200072</v>
      </c>
      <c r="B65" s="455" t="s">
        <v>164</v>
      </c>
      <c r="C65" s="459">
        <v>25470133.609999999</v>
      </c>
      <c r="D65" s="459">
        <v>654500</v>
      </c>
      <c r="E65" s="459">
        <v>641671.36</v>
      </c>
      <c r="F65" s="459">
        <v>21850262.729999997</v>
      </c>
      <c r="G65" s="459">
        <v>214119.71000000002</v>
      </c>
      <c r="H65" s="456"/>
      <c r="I65" s="456"/>
      <c r="J65" s="456"/>
      <c r="K65" s="456"/>
      <c r="L65" s="459">
        <f t="shared" si="2"/>
        <v>48830687.409999996</v>
      </c>
      <c r="M65" s="459">
        <v>495404.9297211818</v>
      </c>
      <c r="N65" s="459">
        <v>443880.11279650434</v>
      </c>
      <c r="O65" s="459">
        <v>206982.76183936745</v>
      </c>
      <c r="P65" s="459">
        <v>2276240.1801105696</v>
      </c>
      <c r="Q65" s="459">
        <v>17368.024870994592</v>
      </c>
      <c r="R65" s="459">
        <v>80524.344569288383</v>
      </c>
      <c r="S65" s="459">
        <v>26841.448189762796</v>
      </c>
      <c r="T65" s="459">
        <v>333293.63408447773</v>
      </c>
      <c r="U65" s="460">
        <v>1604399.0430045777</v>
      </c>
      <c r="V65" s="460">
        <f t="shared" si="1"/>
        <v>50435086.453004576</v>
      </c>
    </row>
    <row r="66" spans="1:22" ht="20.45" customHeight="1">
      <c r="A66" s="454">
        <v>1500200073</v>
      </c>
      <c r="B66" s="455" t="s">
        <v>166</v>
      </c>
      <c r="C66" s="459">
        <v>15568588.609999999</v>
      </c>
      <c r="D66" s="459">
        <v>1299884</v>
      </c>
      <c r="E66" s="459">
        <v>180782.65999999997</v>
      </c>
      <c r="F66" s="459">
        <v>31129273.369999997</v>
      </c>
      <c r="G66" s="459">
        <v>1710560.08</v>
      </c>
      <c r="H66" s="456"/>
      <c r="I66" s="456"/>
      <c r="J66" s="456"/>
      <c r="K66" s="456"/>
      <c r="L66" s="459">
        <f t="shared" si="2"/>
        <v>49889088.719999999</v>
      </c>
      <c r="M66" s="459">
        <v>599094.33361631283</v>
      </c>
      <c r="N66" s="459">
        <v>536785.25268414477</v>
      </c>
      <c r="O66" s="459">
        <v>250304.73524760717</v>
      </c>
      <c r="P66" s="459">
        <v>2752662.5433895262</v>
      </c>
      <c r="Q66" s="459">
        <v>21003.192867249276</v>
      </c>
      <c r="R66" s="459">
        <v>97378.277153558054</v>
      </c>
      <c r="S66" s="459">
        <v>32459.425717852686</v>
      </c>
      <c r="T66" s="459">
        <v>403052.76679983351</v>
      </c>
      <c r="U66" s="460">
        <v>1940203.4938660008</v>
      </c>
      <c r="V66" s="460">
        <f t="shared" si="1"/>
        <v>51829292.213866003</v>
      </c>
    </row>
    <row r="67" spans="1:22" ht="20.45" customHeight="1">
      <c r="A67" s="454">
        <v>1500200074</v>
      </c>
      <c r="B67" s="455" t="s">
        <v>168</v>
      </c>
      <c r="C67" s="459">
        <v>18202804.799999997</v>
      </c>
      <c r="D67" s="459">
        <v>1539150</v>
      </c>
      <c r="E67" s="459">
        <v>1054775</v>
      </c>
      <c r="F67" s="459">
        <v>25449622.440000001</v>
      </c>
      <c r="G67" s="459">
        <v>22523410.460000005</v>
      </c>
      <c r="H67" s="456"/>
      <c r="I67" s="456"/>
      <c r="J67" s="456">
        <v>24791.37</v>
      </c>
      <c r="K67" s="456">
        <v>31680</v>
      </c>
      <c r="L67" s="459">
        <f t="shared" si="2"/>
        <v>68826234.070000008</v>
      </c>
      <c r="M67" s="459">
        <v>587573.28873907612</v>
      </c>
      <c r="N67" s="459">
        <v>526462.45936329581</v>
      </c>
      <c r="O67" s="459">
        <v>245491.18264669162</v>
      </c>
      <c r="P67" s="459">
        <v>2699726.7252474204</v>
      </c>
      <c r="Q67" s="459">
        <v>20599.285312109867</v>
      </c>
      <c r="R67" s="459">
        <v>95505.617977528091</v>
      </c>
      <c r="S67" s="459">
        <v>31835.205992509364</v>
      </c>
      <c r="T67" s="459">
        <v>395301.75205368287</v>
      </c>
      <c r="U67" s="460">
        <v>1902891.8882147316</v>
      </c>
      <c r="V67" s="460">
        <f t="shared" si="1"/>
        <v>70729125.958214745</v>
      </c>
    </row>
    <row r="68" spans="1:22" ht="20.45" customHeight="1">
      <c r="A68" s="454">
        <v>1500200075</v>
      </c>
      <c r="B68" s="455" t="s">
        <v>170</v>
      </c>
      <c r="C68" s="459">
        <v>20099080.109999996</v>
      </c>
      <c r="D68" s="459">
        <v>316060</v>
      </c>
      <c r="E68" s="459">
        <v>115049</v>
      </c>
      <c r="F68" s="459">
        <v>29229411.139999997</v>
      </c>
      <c r="G68" s="459">
        <v>507761.62999999989</v>
      </c>
      <c r="H68" s="456"/>
      <c r="I68" s="456"/>
      <c r="J68" s="456"/>
      <c r="K68" s="456"/>
      <c r="L68" s="459">
        <f t="shared" si="2"/>
        <v>50267361.879999995</v>
      </c>
      <c r="M68" s="459">
        <v>553010.15410736576</v>
      </c>
      <c r="N68" s="459">
        <v>495494.07940074906</v>
      </c>
      <c r="O68" s="459">
        <v>231050.52484394505</v>
      </c>
      <c r="P68" s="459">
        <v>2540919.2708211015</v>
      </c>
      <c r="Q68" s="459">
        <v>19387.562646691636</v>
      </c>
      <c r="R68" s="459">
        <v>89887.6404494382</v>
      </c>
      <c r="S68" s="459">
        <v>29962.5468164794</v>
      </c>
      <c r="T68" s="459">
        <v>372048.70781523088</v>
      </c>
      <c r="U68" s="460">
        <v>1790957.0712609238</v>
      </c>
      <c r="V68" s="460">
        <f t="shared" si="1"/>
        <v>52058318.951260917</v>
      </c>
    </row>
    <row r="69" spans="1:22" ht="20.45" customHeight="1">
      <c r="A69" s="454">
        <v>1500200076</v>
      </c>
      <c r="B69" s="455" t="s">
        <v>285</v>
      </c>
      <c r="C69" s="459">
        <v>19318637.18</v>
      </c>
      <c r="D69" s="456">
        <v>888313</v>
      </c>
      <c r="E69" s="459">
        <v>912198</v>
      </c>
      <c r="F69" s="459">
        <v>29708771.819999997</v>
      </c>
      <c r="G69" s="459">
        <v>7244264.4699999969</v>
      </c>
      <c r="H69" s="456"/>
      <c r="I69" s="456"/>
      <c r="J69" s="456"/>
      <c r="K69" s="456"/>
      <c r="L69" s="459">
        <f t="shared" si="2"/>
        <v>58072184.469999999</v>
      </c>
      <c r="M69" s="459">
        <v>714304.78238868061</v>
      </c>
      <c r="N69" s="459">
        <v>640013.18589263409</v>
      </c>
      <c r="O69" s="459">
        <v>298440.26125676237</v>
      </c>
      <c r="P69" s="459">
        <v>3282020.7248105891</v>
      </c>
      <c r="Q69" s="459">
        <v>25042.268418643369</v>
      </c>
      <c r="R69" s="459">
        <v>116104.86891385767</v>
      </c>
      <c r="S69" s="459">
        <v>38701.622971285891</v>
      </c>
      <c r="T69" s="459">
        <v>480562.91426133999</v>
      </c>
      <c r="U69" s="460">
        <v>2313319.5503786928</v>
      </c>
      <c r="V69" s="460">
        <f t="shared" si="1"/>
        <v>60385504.020378694</v>
      </c>
    </row>
    <row r="70" spans="1:22" ht="20.45" customHeight="1">
      <c r="A70" s="454">
        <v>1500200077</v>
      </c>
      <c r="B70" s="455" t="s">
        <v>173</v>
      </c>
      <c r="C70" s="459">
        <v>17902230.189999994</v>
      </c>
      <c r="D70" s="459">
        <v>7431275</v>
      </c>
      <c r="E70" s="459">
        <v>28500</v>
      </c>
      <c r="F70" s="459">
        <v>30576125.560000002</v>
      </c>
      <c r="G70" s="459">
        <v>38803450.00000003</v>
      </c>
      <c r="H70" s="456"/>
      <c r="I70" s="456"/>
      <c r="J70" s="456"/>
      <c r="K70" s="456"/>
      <c r="L70" s="459">
        <f t="shared" si="2"/>
        <v>94741580.75000003</v>
      </c>
      <c r="M70" s="459">
        <v>403236.57070328749</v>
      </c>
      <c r="N70" s="459">
        <v>361297.76622971281</v>
      </c>
      <c r="O70" s="459">
        <v>168474.34103204327</v>
      </c>
      <c r="P70" s="459">
        <v>1852753.6349737195</v>
      </c>
      <c r="Q70" s="459">
        <v>14136.76442987932</v>
      </c>
      <c r="R70" s="459">
        <v>65543.071161048691</v>
      </c>
      <c r="S70" s="459">
        <v>21847.690387016231</v>
      </c>
      <c r="T70" s="459">
        <v>271285.51611527253</v>
      </c>
      <c r="U70" s="460">
        <v>1305906.1977944237</v>
      </c>
      <c r="V70" s="460">
        <f t="shared" si="1"/>
        <v>96047486.947794452</v>
      </c>
    </row>
    <row r="71" spans="1:22" ht="20.45" customHeight="1">
      <c r="A71" s="454">
        <v>1500200078</v>
      </c>
      <c r="B71" s="455" t="s">
        <v>175</v>
      </c>
      <c r="C71" s="459">
        <v>21769009.119999997</v>
      </c>
      <c r="D71" s="459">
        <v>1276712</v>
      </c>
      <c r="E71" s="459">
        <v>421738.3</v>
      </c>
      <c r="F71" s="459">
        <v>19546157.52</v>
      </c>
      <c r="G71" s="459">
        <v>44572356.029999994</v>
      </c>
      <c r="H71" s="456"/>
      <c r="I71" s="456"/>
      <c r="J71" s="456"/>
      <c r="K71" s="459"/>
      <c r="L71" s="459">
        <f t="shared" ref="L71:L91" si="3">SUM(C71:K71)</f>
        <v>87585972.969999999</v>
      </c>
      <c r="M71" s="459">
        <v>587573.28873907612</v>
      </c>
      <c r="N71" s="459">
        <v>526462.45936329581</v>
      </c>
      <c r="O71" s="459">
        <v>245491.18264669162</v>
      </c>
      <c r="P71" s="459">
        <v>2699726.7252474204</v>
      </c>
      <c r="Q71" s="459">
        <v>20599.285312109867</v>
      </c>
      <c r="R71" s="459">
        <v>95505.617977528091</v>
      </c>
      <c r="S71" s="459">
        <v>31835.205992509364</v>
      </c>
      <c r="T71" s="459">
        <v>395301.75205368287</v>
      </c>
      <c r="U71" s="460">
        <v>1902891.8882147316</v>
      </c>
      <c r="V71" s="460">
        <f t="shared" si="1"/>
        <v>89488864.858214736</v>
      </c>
    </row>
    <row r="72" spans="1:22" ht="20.45" customHeight="1">
      <c r="A72" s="454">
        <v>1500200079</v>
      </c>
      <c r="B72" s="455" t="s">
        <v>177</v>
      </c>
      <c r="C72" s="459">
        <v>17510438.309999999</v>
      </c>
      <c r="D72" s="459">
        <v>24663</v>
      </c>
      <c r="E72" s="459">
        <v>24008</v>
      </c>
      <c r="F72" s="459">
        <v>16643945.629999999</v>
      </c>
      <c r="G72" s="459">
        <v>2405098.8599999994</v>
      </c>
      <c r="H72" s="456"/>
      <c r="I72" s="456"/>
      <c r="J72" s="456"/>
      <c r="K72" s="456"/>
      <c r="L72" s="459">
        <f t="shared" si="3"/>
        <v>36608153.799999997</v>
      </c>
      <c r="M72" s="459">
        <v>518447.01947565546</v>
      </c>
      <c r="N72" s="459">
        <v>464525.69943820225</v>
      </c>
      <c r="O72" s="459">
        <v>216609.86704119848</v>
      </c>
      <c r="P72" s="459">
        <v>2382111.8163947822</v>
      </c>
      <c r="Q72" s="459">
        <v>18175.839981273413</v>
      </c>
      <c r="R72" s="459">
        <v>84269.66292134831</v>
      </c>
      <c r="S72" s="459">
        <v>28089.887640449437</v>
      </c>
      <c r="T72" s="459">
        <v>348795.66357677901</v>
      </c>
      <c r="U72" s="460">
        <v>1679022.2543071164</v>
      </c>
      <c r="V72" s="460">
        <f t="shared" ref="V72:V90" si="4">U72+L72</f>
        <v>38287176.054307111</v>
      </c>
    </row>
    <row r="73" spans="1:22" ht="20.45" customHeight="1">
      <c r="A73" s="454">
        <v>1500200080</v>
      </c>
      <c r="B73" s="455" t="s">
        <v>179</v>
      </c>
      <c r="C73" s="459">
        <v>16010582.300000001</v>
      </c>
      <c r="D73" s="459">
        <v>1144860</v>
      </c>
      <c r="E73" s="459">
        <v>101111</v>
      </c>
      <c r="F73" s="459">
        <v>6826649.2199999997</v>
      </c>
      <c r="G73" s="459">
        <v>83950</v>
      </c>
      <c r="H73" s="456"/>
      <c r="I73" s="456"/>
      <c r="J73" s="456"/>
      <c r="K73" s="456"/>
      <c r="L73" s="459">
        <f t="shared" si="3"/>
        <v>24167152.52</v>
      </c>
      <c r="M73" s="459">
        <v>564531.19898460247</v>
      </c>
      <c r="N73" s="459">
        <v>505816.87272159796</v>
      </c>
      <c r="O73" s="459">
        <v>235864.07744486057</v>
      </c>
      <c r="P73" s="459">
        <v>2593855.0889632083</v>
      </c>
      <c r="Q73" s="459">
        <v>19791.470201831049</v>
      </c>
      <c r="R73" s="459">
        <v>91760.299625468164</v>
      </c>
      <c r="S73" s="459">
        <v>30586.766541822723</v>
      </c>
      <c r="T73" s="459">
        <v>379799.72256138158</v>
      </c>
      <c r="U73" s="460">
        <v>1828268.676912193</v>
      </c>
      <c r="V73" s="460">
        <f t="shared" si="4"/>
        <v>25995421.196912192</v>
      </c>
    </row>
    <row r="74" spans="1:22" ht="20.45" customHeight="1">
      <c r="A74" s="454">
        <v>1500200081</v>
      </c>
      <c r="B74" s="455" t="s">
        <v>181</v>
      </c>
      <c r="C74" s="459">
        <v>19657783.310000002</v>
      </c>
      <c r="D74" s="459">
        <v>707956</v>
      </c>
      <c r="E74" s="459">
        <v>118829</v>
      </c>
      <c r="F74" s="459">
        <v>23095031.82</v>
      </c>
      <c r="G74" s="459">
        <v>6422113.6700000009</v>
      </c>
      <c r="H74" s="456"/>
      <c r="I74" s="456"/>
      <c r="J74" s="456">
        <v>0</v>
      </c>
      <c r="K74" s="456"/>
      <c r="L74" s="459">
        <f t="shared" si="3"/>
        <v>50001713.800000004</v>
      </c>
      <c r="M74" s="459">
        <v>725825.82726591767</v>
      </c>
      <c r="N74" s="459">
        <v>650335.97921348317</v>
      </c>
      <c r="O74" s="459">
        <v>303253.81385767786</v>
      </c>
      <c r="P74" s="459">
        <v>3334956.5429526959</v>
      </c>
      <c r="Q74" s="459">
        <v>25446.175973782774</v>
      </c>
      <c r="R74" s="459">
        <v>117977.52808988764</v>
      </c>
      <c r="S74" s="459">
        <v>39325.84269662921</v>
      </c>
      <c r="T74" s="459">
        <v>488313.92900749063</v>
      </c>
      <c r="U74" s="460">
        <v>2350631.1560299629</v>
      </c>
      <c r="V74" s="460">
        <f t="shared" si="4"/>
        <v>52352344.956029966</v>
      </c>
    </row>
    <row r="75" spans="1:22" ht="20.45" customHeight="1">
      <c r="A75" s="454">
        <v>1500200082</v>
      </c>
      <c r="B75" s="455" t="s">
        <v>183</v>
      </c>
      <c r="C75" s="459">
        <v>17691799.930000003</v>
      </c>
      <c r="D75" s="459">
        <v>867061</v>
      </c>
      <c r="E75" s="459">
        <v>221262</v>
      </c>
      <c r="F75" s="459">
        <v>10213437.810000002</v>
      </c>
      <c r="G75" s="459">
        <v>9973327.8599999975</v>
      </c>
      <c r="H75" s="456"/>
      <c r="I75" s="456"/>
      <c r="J75" s="456"/>
      <c r="K75" s="456"/>
      <c r="L75" s="459">
        <f t="shared" si="3"/>
        <v>38966888.600000001</v>
      </c>
      <c r="M75" s="459">
        <v>553010.15410736576</v>
      </c>
      <c r="N75" s="459">
        <v>495494.07940074906</v>
      </c>
      <c r="O75" s="459">
        <v>231050.52484394505</v>
      </c>
      <c r="P75" s="459">
        <v>2540919.2708211015</v>
      </c>
      <c r="Q75" s="459">
        <v>19387.562646691636</v>
      </c>
      <c r="R75" s="459">
        <v>89887.6404494382</v>
      </c>
      <c r="S75" s="459">
        <v>29962.5468164794</v>
      </c>
      <c r="T75" s="459">
        <v>372048.70781523088</v>
      </c>
      <c r="U75" s="460">
        <v>1790957.0712609238</v>
      </c>
      <c r="V75" s="460">
        <f t="shared" si="4"/>
        <v>40757845.671260923</v>
      </c>
    </row>
    <row r="76" spans="1:22" ht="20.45" customHeight="1">
      <c r="A76" s="454">
        <v>1500200083</v>
      </c>
      <c r="B76" s="455" t="s">
        <v>185</v>
      </c>
      <c r="C76" s="459">
        <v>27693228.750000004</v>
      </c>
      <c r="D76" s="459">
        <v>50000</v>
      </c>
      <c r="E76" s="459">
        <v>666413</v>
      </c>
      <c r="F76" s="459">
        <v>33881176.949999996</v>
      </c>
      <c r="G76" s="459">
        <v>4366424.9000000004</v>
      </c>
      <c r="H76" s="456"/>
      <c r="I76" s="456"/>
      <c r="J76" s="456"/>
      <c r="K76" s="459">
        <v>0</v>
      </c>
      <c r="L76" s="459">
        <f t="shared" si="3"/>
        <v>66657243.600000001</v>
      </c>
      <c r="M76" s="459">
        <v>783431.05165210145</v>
      </c>
      <c r="N76" s="459">
        <v>701949.94581772783</v>
      </c>
      <c r="O76" s="459">
        <v>327321.57686225546</v>
      </c>
      <c r="P76" s="459">
        <v>3599635.6336632273</v>
      </c>
      <c r="Q76" s="459">
        <v>27465.713749479823</v>
      </c>
      <c r="R76" s="459">
        <v>127340.82397003745</v>
      </c>
      <c r="S76" s="459">
        <v>42446.941323345818</v>
      </c>
      <c r="T76" s="459">
        <v>527069.00273824378</v>
      </c>
      <c r="U76" s="460">
        <v>2537189.1842863085</v>
      </c>
      <c r="V76" s="460">
        <f t="shared" si="4"/>
        <v>69194432.784286305</v>
      </c>
    </row>
    <row r="77" spans="1:22" ht="20.45" customHeight="1">
      <c r="A77" s="454">
        <v>1500200084</v>
      </c>
      <c r="B77" s="455" t="s">
        <v>187</v>
      </c>
      <c r="C77" s="459">
        <v>17501889.900000002</v>
      </c>
      <c r="D77" s="456">
        <v>268474</v>
      </c>
      <c r="E77" s="459">
        <v>281134</v>
      </c>
      <c r="F77" s="459">
        <v>14289584.720000001</v>
      </c>
      <c r="G77" s="459">
        <v>15835147.270000005</v>
      </c>
      <c r="H77" s="456"/>
      <c r="I77" s="456"/>
      <c r="J77" s="456"/>
      <c r="K77" s="459">
        <v>160107</v>
      </c>
      <c r="L77" s="459">
        <f t="shared" si="3"/>
        <v>48336336.890000008</v>
      </c>
      <c r="M77" s="459">
        <v>483883.8848439451</v>
      </c>
      <c r="N77" s="459">
        <v>433557.31947565539</v>
      </c>
      <c r="O77" s="459">
        <v>202169.20923845193</v>
      </c>
      <c r="P77" s="459">
        <v>2223304.3619684633</v>
      </c>
      <c r="Q77" s="459">
        <v>16964.117315855183</v>
      </c>
      <c r="R77" s="459">
        <v>78651.68539325842</v>
      </c>
      <c r="S77" s="459">
        <v>26217.228464419477</v>
      </c>
      <c r="T77" s="459">
        <v>325542.61933832709</v>
      </c>
      <c r="U77" s="460">
        <v>1567087.4373533085</v>
      </c>
      <c r="V77" s="460">
        <f t="shared" si="4"/>
        <v>49903424.327353314</v>
      </c>
    </row>
    <row r="78" spans="1:22" ht="20.45" customHeight="1">
      <c r="A78" s="454">
        <v>1500200085</v>
      </c>
      <c r="B78" s="455" t="s">
        <v>189</v>
      </c>
      <c r="C78" s="459">
        <v>19605994.609999999</v>
      </c>
      <c r="D78" s="459">
        <v>1518322</v>
      </c>
      <c r="E78" s="459">
        <v>108016</v>
      </c>
      <c r="F78" s="459">
        <v>14944157.719999999</v>
      </c>
      <c r="G78" s="459">
        <v>7153423.8899999987</v>
      </c>
      <c r="H78" s="456"/>
      <c r="I78" s="456"/>
      <c r="J78" s="459"/>
      <c r="K78" s="456"/>
      <c r="L78" s="459">
        <f t="shared" si="3"/>
        <v>43329914.219999999</v>
      </c>
      <c r="M78" s="459">
        <v>506925.97459841857</v>
      </c>
      <c r="N78" s="459">
        <v>454202.90611735324</v>
      </c>
      <c r="O78" s="459">
        <v>211796.31444028299</v>
      </c>
      <c r="P78" s="459">
        <v>2329175.9982526763</v>
      </c>
      <c r="Q78" s="459">
        <v>17771.932426134001</v>
      </c>
      <c r="R78" s="459">
        <v>82397.003745318347</v>
      </c>
      <c r="S78" s="459">
        <v>27465.667915106118</v>
      </c>
      <c r="T78" s="459">
        <v>341044.64883062837</v>
      </c>
      <c r="U78" s="460">
        <v>1641710.6486558467</v>
      </c>
      <c r="V78" s="460">
        <f t="shared" si="4"/>
        <v>44971624.868655846</v>
      </c>
    </row>
    <row r="79" spans="1:22" ht="20.45" customHeight="1">
      <c r="A79" s="454">
        <v>1500200086</v>
      </c>
      <c r="B79" s="455" t="s">
        <v>191</v>
      </c>
      <c r="C79" s="459">
        <v>19807421.049999993</v>
      </c>
      <c r="D79" s="459">
        <v>2111902</v>
      </c>
      <c r="E79" s="459">
        <v>514047.88</v>
      </c>
      <c r="F79" s="459">
        <v>9086208.5199999996</v>
      </c>
      <c r="G79" s="459">
        <v>11170966.340000002</v>
      </c>
      <c r="H79" s="456"/>
      <c r="I79" s="456"/>
      <c r="J79" s="456"/>
      <c r="K79" s="459">
        <v>3120000</v>
      </c>
      <c r="L79" s="459">
        <f t="shared" si="3"/>
        <v>45810545.789999992</v>
      </c>
      <c r="M79" s="459">
        <v>679741.64775697049</v>
      </c>
      <c r="N79" s="459">
        <v>609044.80593008734</v>
      </c>
      <c r="O79" s="459">
        <v>283999.6034540158</v>
      </c>
      <c r="P79" s="459">
        <v>3123213.2703842707</v>
      </c>
      <c r="Q79" s="459">
        <v>23830.545753225138</v>
      </c>
      <c r="R79" s="459">
        <v>110486.89138576778</v>
      </c>
      <c r="S79" s="459">
        <v>36828.963795255928</v>
      </c>
      <c r="T79" s="459">
        <v>457309.87002288806</v>
      </c>
      <c r="U79" s="460">
        <v>2201384.7334248852</v>
      </c>
      <c r="V79" s="460">
        <f t="shared" si="4"/>
        <v>48011930.523424879</v>
      </c>
    </row>
    <row r="80" spans="1:22" ht="20.45" customHeight="1">
      <c r="A80" s="454">
        <v>1500200087</v>
      </c>
      <c r="B80" s="455" t="s">
        <v>286</v>
      </c>
      <c r="C80" s="459">
        <v>29276907.370000001</v>
      </c>
      <c r="D80" s="459">
        <v>1357270</v>
      </c>
      <c r="E80" s="459">
        <v>805748</v>
      </c>
      <c r="F80" s="459">
        <v>50637539.50999999</v>
      </c>
      <c r="G80" s="459">
        <v>552235.78</v>
      </c>
      <c r="H80" s="456"/>
      <c r="I80" s="456"/>
      <c r="J80" s="456"/>
      <c r="K80" s="459"/>
      <c r="L80" s="459">
        <f t="shared" si="3"/>
        <v>82629700.659999996</v>
      </c>
      <c r="M80" s="459">
        <v>656699.55800249695</v>
      </c>
      <c r="N80" s="459">
        <v>588399.21928838943</v>
      </c>
      <c r="O80" s="459">
        <v>274372.49825218477</v>
      </c>
      <c r="P80" s="459">
        <v>3017341.6341000577</v>
      </c>
      <c r="Q80" s="459">
        <v>23022.730642946321</v>
      </c>
      <c r="R80" s="459">
        <v>106741.57303370787</v>
      </c>
      <c r="S80" s="459">
        <v>35580.52434456929</v>
      </c>
      <c r="T80" s="459">
        <v>441807.84053058672</v>
      </c>
      <c r="U80" s="460">
        <v>2126761.5221223473</v>
      </c>
      <c r="V80" s="460">
        <f t="shared" si="4"/>
        <v>84756462.18212235</v>
      </c>
    </row>
    <row r="81" spans="1:28" ht="20.45" customHeight="1">
      <c r="A81" s="454">
        <v>1500200088</v>
      </c>
      <c r="B81" s="455" t="s">
        <v>194</v>
      </c>
      <c r="C81" s="459">
        <v>16879660.84</v>
      </c>
      <c r="D81" s="459">
        <v>1415687</v>
      </c>
      <c r="E81" s="459">
        <v>744701</v>
      </c>
      <c r="F81" s="459">
        <v>27456801.559999995</v>
      </c>
      <c r="G81" s="459">
        <v>125116762.44000003</v>
      </c>
      <c r="H81" s="456"/>
      <c r="I81" s="456"/>
      <c r="J81" s="456"/>
      <c r="K81" s="456">
        <v>2284000</v>
      </c>
      <c r="L81" s="459">
        <f t="shared" si="3"/>
        <v>173897612.84000003</v>
      </c>
      <c r="M81" s="459">
        <v>472362.83996670815</v>
      </c>
      <c r="N81" s="459">
        <v>423234.52615480643</v>
      </c>
      <c r="O81" s="459">
        <v>197355.65663753642</v>
      </c>
      <c r="P81" s="459">
        <v>2170368.543826357</v>
      </c>
      <c r="Q81" s="459">
        <v>16560.209760715774</v>
      </c>
      <c r="R81" s="459">
        <v>76779.026217228471</v>
      </c>
      <c r="S81" s="459">
        <v>25593.008739076155</v>
      </c>
      <c r="T81" s="459">
        <v>317791.60459217639</v>
      </c>
      <c r="U81" s="460">
        <v>1529775.8317020389</v>
      </c>
      <c r="V81" s="460">
        <f t="shared" si="4"/>
        <v>175427388.67170209</v>
      </c>
    </row>
    <row r="82" spans="1:28" ht="20.45" customHeight="1">
      <c r="A82" s="454">
        <v>1500200089</v>
      </c>
      <c r="B82" s="455" t="s">
        <v>196</v>
      </c>
      <c r="C82" s="459">
        <v>18101334.720000003</v>
      </c>
      <c r="D82" s="459">
        <v>325990</v>
      </c>
      <c r="E82" s="459">
        <v>445976.37</v>
      </c>
      <c r="F82" s="459">
        <v>14724286.810000001</v>
      </c>
      <c r="G82" s="459">
        <v>50413327.580000006</v>
      </c>
      <c r="H82" s="456"/>
      <c r="I82" s="456"/>
      <c r="J82" s="456"/>
      <c r="K82" s="456">
        <v>41200</v>
      </c>
      <c r="L82" s="459">
        <f t="shared" si="3"/>
        <v>84052115.480000019</v>
      </c>
      <c r="M82" s="459">
        <v>599094.33361631283</v>
      </c>
      <c r="N82" s="459">
        <v>536785.25268414477</v>
      </c>
      <c r="O82" s="459">
        <v>250304.73524760717</v>
      </c>
      <c r="P82" s="459">
        <v>2752662.5433895262</v>
      </c>
      <c r="Q82" s="459">
        <v>21003.192867249276</v>
      </c>
      <c r="R82" s="459">
        <v>97378.277153558054</v>
      </c>
      <c r="S82" s="459">
        <v>32459.425717852686</v>
      </c>
      <c r="T82" s="459">
        <v>403052.76679983351</v>
      </c>
      <c r="U82" s="460">
        <v>1940203.4938660008</v>
      </c>
      <c r="V82" s="460">
        <f t="shared" si="4"/>
        <v>85992318.973866016</v>
      </c>
    </row>
    <row r="83" spans="1:28" ht="20.45" customHeight="1">
      <c r="A83" s="454">
        <v>1500200090</v>
      </c>
      <c r="B83" s="455" t="s">
        <v>198</v>
      </c>
      <c r="C83" s="459">
        <v>27400085.919999998</v>
      </c>
      <c r="D83" s="459">
        <v>5112004</v>
      </c>
      <c r="E83" s="459">
        <v>1006412.74</v>
      </c>
      <c r="F83" s="459">
        <v>43393187.419999994</v>
      </c>
      <c r="G83" s="459">
        <v>22480429.210000012</v>
      </c>
      <c r="H83" s="456"/>
      <c r="I83" s="456"/>
      <c r="J83" s="456"/>
      <c r="K83" s="459"/>
      <c r="L83" s="459">
        <f t="shared" si="3"/>
        <v>99392119.289999992</v>
      </c>
      <c r="M83" s="459">
        <v>691262.69263420731</v>
      </c>
      <c r="N83" s="459">
        <v>619367.59925093618</v>
      </c>
      <c r="O83" s="459">
        <v>288813.15605493134</v>
      </c>
      <c r="P83" s="459">
        <v>3176149.0885263765</v>
      </c>
      <c r="Q83" s="459">
        <v>24234.453308364551</v>
      </c>
      <c r="R83" s="459">
        <v>112359.55056179775</v>
      </c>
      <c r="S83" s="459">
        <v>37453.183520599254</v>
      </c>
      <c r="T83" s="459">
        <v>465060.88476903865</v>
      </c>
      <c r="U83" s="460">
        <v>2238696.3390761549</v>
      </c>
      <c r="V83" s="460">
        <f t="shared" si="4"/>
        <v>101630815.62907615</v>
      </c>
    </row>
    <row r="84" spans="1:28" ht="20.45" customHeight="1">
      <c r="A84" s="454">
        <v>1500200091</v>
      </c>
      <c r="B84" s="455" t="s">
        <v>200</v>
      </c>
      <c r="C84" s="459">
        <v>17315743.75</v>
      </c>
      <c r="D84" s="459">
        <v>2633255</v>
      </c>
      <c r="E84" s="459">
        <v>352195.65</v>
      </c>
      <c r="F84" s="459">
        <v>20804823.600000001</v>
      </c>
      <c r="G84" s="459">
        <v>1909522.2300000002</v>
      </c>
      <c r="H84" s="456"/>
      <c r="I84" s="456"/>
      <c r="J84" s="456"/>
      <c r="K84" s="456"/>
      <c r="L84" s="459">
        <f t="shared" si="3"/>
        <v>43015540.229999997</v>
      </c>
      <c r="M84" s="459">
        <v>334110.30143986695</v>
      </c>
      <c r="N84" s="459">
        <v>299361.00630461919</v>
      </c>
      <c r="O84" s="459">
        <v>139593.02542655013</v>
      </c>
      <c r="P84" s="459">
        <v>1535138.726121082</v>
      </c>
      <c r="Q84" s="459">
        <v>11713.319099042865</v>
      </c>
      <c r="R84" s="459">
        <v>54307.116104868917</v>
      </c>
      <c r="S84" s="459">
        <v>18102.372034956305</v>
      </c>
      <c r="T84" s="459">
        <v>224779.42763836871</v>
      </c>
      <c r="U84" s="460">
        <v>1082036.5638868085</v>
      </c>
      <c r="V84" s="460">
        <f t="shared" si="4"/>
        <v>44097576.793886803</v>
      </c>
    </row>
    <row r="85" spans="1:28" ht="20.45" customHeight="1">
      <c r="A85" s="454">
        <v>1500200092</v>
      </c>
      <c r="B85" s="455" t="s">
        <v>202</v>
      </c>
      <c r="C85" s="459">
        <v>22544641.669999998</v>
      </c>
      <c r="D85" s="459"/>
      <c r="E85" s="459">
        <v>229009.25</v>
      </c>
      <c r="F85" s="459">
        <v>11781334.84</v>
      </c>
      <c r="G85" s="459">
        <v>4343919.8999999985</v>
      </c>
      <c r="H85" s="456"/>
      <c r="I85" s="456"/>
      <c r="J85" s="456"/>
      <c r="K85" s="456"/>
      <c r="L85" s="459">
        <f t="shared" si="3"/>
        <v>38898905.659999996</v>
      </c>
      <c r="M85" s="459">
        <v>610615.37849354965</v>
      </c>
      <c r="N85" s="459">
        <v>547108.04600499372</v>
      </c>
      <c r="O85" s="459">
        <v>255118.28784852268</v>
      </c>
      <c r="P85" s="459">
        <v>2805598.361531633</v>
      </c>
      <c r="Q85" s="459">
        <v>21407.100422388685</v>
      </c>
      <c r="R85" s="459">
        <v>99250.936329588018</v>
      </c>
      <c r="S85" s="459">
        <v>33083.645443196008</v>
      </c>
      <c r="T85" s="459">
        <v>410803.78154598415</v>
      </c>
      <c r="U85" s="460">
        <v>1977515.09951727</v>
      </c>
      <c r="V85" s="460">
        <f t="shared" si="4"/>
        <v>40876420.759517267</v>
      </c>
    </row>
    <row r="86" spans="1:28" ht="20.45" customHeight="1">
      <c r="A86" s="454">
        <v>1500200093</v>
      </c>
      <c r="B86" s="455" t="s">
        <v>204</v>
      </c>
      <c r="C86" s="459">
        <v>17790952.860000003</v>
      </c>
      <c r="D86" s="456">
        <v>1256994</v>
      </c>
      <c r="E86" s="459">
        <v>567544.60000000009</v>
      </c>
      <c r="F86" s="459">
        <v>14439784.889999999</v>
      </c>
      <c r="G86" s="459">
        <v>1041311.43</v>
      </c>
      <c r="H86" s="456"/>
      <c r="I86" s="456"/>
      <c r="J86" s="456"/>
      <c r="K86" s="459">
        <v>2226662.88</v>
      </c>
      <c r="L86" s="459">
        <f t="shared" si="3"/>
        <v>37323250.660000004</v>
      </c>
      <c r="M86" s="459">
        <v>529968.06435289211</v>
      </c>
      <c r="N86" s="459">
        <v>474848.49275905115</v>
      </c>
      <c r="O86" s="459">
        <v>221423.41964211402</v>
      </c>
      <c r="P86" s="459">
        <v>2435047.6345368885</v>
      </c>
      <c r="Q86" s="459">
        <v>18579.747536412819</v>
      </c>
      <c r="R86" s="459">
        <v>86142.322097378274</v>
      </c>
      <c r="S86" s="459">
        <v>28714.107365792759</v>
      </c>
      <c r="T86" s="459">
        <v>356546.67832292966</v>
      </c>
      <c r="U86" s="460">
        <v>1716333.8599583856</v>
      </c>
      <c r="V86" s="460">
        <f t="shared" si="4"/>
        <v>39039584.519958392</v>
      </c>
    </row>
    <row r="87" spans="1:28" ht="20.45" customHeight="1">
      <c r="A87" s="454">
        <v>1500200094</v>
      </c>
      <c r="B87" s="455" t="s">
        <v>206</v>
      </c>
      <c r="C87" s="459">
        <v>22710830.43</v>
      </c>
      <c r="D87" s="459">
        <v>499300</v>
      </c>
      <c r="E87" s="459">
        <v>62440</v>
      </c>
      <c r="F87" s="459">
        <v>60886534.799999997</v>
      </c>
      <c r="G87" s="459">
        <v>3924304.47</v>
      </c>
      <c r="H87" s="456"/>
      <c r="I87" s="456"/>
      <c r="J87" s="456"/>
      <c r="K87" s="456"/>
      <c r="L87" s="459">
        <f t="shared" si="3"/>
        <v>88083409.699999988</v>
      </c>
      <c r="M87" s="459">
        <v>553010.15410736576</v>
      </c>
      <c r="N87" s="459">
        <v>495494.07940074906</v>
      </c>
      <c r="O87" s="459">
        <v>231050.52484394505</v>
      </c>
      <c r="P87" s="459">
        <v>2540919.2708211015</v>
      </c>
      <c r="Q87" s="459">
        <v>19387.562646691636</v>
      </c>
      <c r="R87" s="459">
        <v>89887.6404494382</v>
      </c>
      <c r="S87" s="459">
        <v>29962.5468164794</v>
      </c>
      <c r="T87" s="459">
        <v>372048.70781523088</v>
      </c>
      <c r="U87" s="460">
        <v>1790957.0712609238</v>
      </c>
      <c r="V87" s="460">
        <f t="shared" si="4"/>
        <v>89874366.771260917</v>
      </c>
    </row>
    <row r="88" spans="1:28" ht="20.45" customHeight="1">
      <c r="A88" s="454">
        <v>1500200095</v>
      </c>
      <c r="B88" s="455" t="s">
        <v>208</v>
      </c>
      <c r="C88" s="459">
        <v>21098414.300000001</v>
      </c>
      <c r="D88" s="459">
        <v>1103400</v>
      </c>
      <c r="E88" s="459">
        <v>426234.75</v>
      </c>
      <c r="F88" s="459">
        <v>20967396.590000004</v>
      </c>
      <c r="G88" s="459">
        <v>2680483.5900000003</v>
      </c>
      <c r="H88" s="456"/>
      <c r="I88" s="456"/>
      <c r="J88" s="456"/>
      <c r="K88" s="456"/>
      <c r="L88" s="459">
        <f t="shared" si="3"/>
        <v>46275929.230000004</v>
      </c>
      <c r="M88" s="459">
        <v>610615.37849354965</v>
      </c>
      <c r="N88" s="459">
        <v>547108.04600499372</v>
      </c>
      <c r="O88" s="459">
        <v>255118.28784852268</v>
      </c>
      <c r="P88" s="459">
        <v>2805598.361531633</v>
      </c>
      <c r="Q88" s="459">
        <v>21407.100422388685</v>
      </c>
      <c r="R88" s="459">
        <v>99250.936329588018</v>
      </c>
      <c r="S88" s="459">
        <v>33083.645443196008</v>
      </c>
      <c r="T88" s="459">
        <v>410803.78154598415</v>
      </c>
      <c r="U88" s="460">
        <v>1977515.09951727</v>
      </c>
      <c r="V88" s="460">
        <f t="shared" si="4"/>
        <v>48253444.329517275</v>
      </c>
    </row>
    <row r="89" spans="1:28" ht="20.45" customHeight="1">
      <c r="A89" s="454">
        <v>1500200096</v>
      </c>
      <c r="B89" s="455" t="s">
        <v>210</v>
      </c>
      <c r="C89" s="459">
        <v>21836665.530000005</v>
      </c>
      <c r="D89" s="459">
        <v>1954546</v>
      </c>
      <c r="E89" s="459">
        <v>664678.9</v>
      </c>
      <c r="F89" s="459">
        <v>20575762.550000001</v>
      </c>
      <c r="G89" s="459">
        <v>6636207.3600000003</v>
      </c>
      <c r="H89" s="456"/>
      <c r="I89" s="456"/>
      <c r="J89" s="456"/>
      <c r="K89" s="456"/>
      <c r="L89" s="459">
        <f t="shared" si="3"/>
        <v>51667860.340000004</v>
      </c>
      <c r="M89" s="459">
        <v>771910.00677486451</v>
      </c>
      <c r="N89" s="459">
        <v>691627.15249687887</v>
      </c>
      <c r="O89" s="459">
        <v>322508.02426133998</v>
      </c>
      <c r="P89" s="459">
        <v>3546699.815521121</v>
      </c>
      <c r="Q89" s="459">
        <v>27061.80619434041</v>
      </c>
      <c r="R89" s="459">
        <v>125468.16479400749</v>
      </c>
      <c r="S89" s="459">
        <v>41822.721598002499</v>
      </c>
      <c r="T89" s="459">
        <v>519317.9879920932</v>
      </c>
      <c r="U89" s="460">
        <v>2499877.5786350397</v>
      </c>
      <c r="V89" s="460">
        <f t="shared" si="4"/>
        <v>54167737.918635041</v>
      </c>
    </row>
    <row r="90" spans="1:28" ht="20.45" customHeight="1">
      <c r="A90" s="454">
        <v>1500200173</v>
      </c>
      <c r="B90" s="455" t="s">
        <v>212</v>
      </c>
      <c r="C90" s="459">
        <v>14108261.689999999</v>
      </c>
      <c r="D90" s="459">
        <v>593477</v>
      </c>
      <c r="E90" s="459">
        <v>529133</v>
      </c>
      <c r="F90" s="459">
        <v>10263885.900000002</v>
      </c>
      <c r="G90" s="459">
        <v>535580.93999999994</v>
      </c>
      <c r="H90" s="456"/>
      <c r="I90" s="456"/>
      <c r="J90" s="456"/>
      <c r="K90" s="459">
        <v>16000</v>
      </c>
      <c r="L90" s="459">
        <f t="shared" si="3"/>
        <v>26046338.530000005</v>
      </c>
      <c r="M90" s="459">
        <v>449320.75021223456</v>
      </c>
      <c r="N90" s="459">
        <v>402588.93951310858</v>
      </c>
      <c r="O90" s="459">
        <v>187728.55143570536</v>
      </c>
      <c r="P90" s="459">
        <v>2064496.9075421449</v>
      </c>
      <c r="Q90" s="459">
        <v>15752.394650436956</v>
      </c>
      <c r="R90" s="459">
        <v>73033.707865168544</v>
      </c>
      <c r="S90" s="459">
        <v>24344.569288389514</v>
      </c>
      <c r="T90" s="459">
        <v>302289.5750998751</v>
      </c>
      <c r="U90" s="460">
        <v>1455152.6203995007</v>
      </c>
      <c r="V90" s="460">
        <f t="shared" si="4"/>
        <v>27501491.150399506</v>
      </c>
    </row>
    <row r="91" spans="1:28" s="445" customFormat="1" ht="20.45" customHeight="1">
      <c r="A91" s="839" t="s">
        <v>213</v>
      </c>
      <c r="B91" s="847"/>
      <c r="C91" s="462">
        <f>SUM(C7:C90)</f>
        <v>1674423978.7899997</v>
      </c>
      <c r="D91" s="462">
        <f t="shared" ref="D91:K91" si="5">SUM(D7:D90)</f>
        <v>148316306.05000001</v>
      </c>
      <c r="E91" s="462">
        <f t="shared" si="5"/>
        <v>53645876.829999998</v>
      </c>
      <c r="F91" s="462">
        <f t="shared" si="5"/>
        <v>2809928311.8100009</v>
      </c>
      <c r="G91" s="462">
        <f t="shared" si="5"/>
        <v>1260352418.02</v>
      </c>
      <c r="H91" s="462">
        <f t="shared" si="5"/>
        <v>5531316.8300000001</v>
      </c>
      <c r="I91" s="462">
        <f t="shared" si="5"/>
        <v>36000</v>
      </c>
      <c r="J91" s="462">
        <f t="shared" si="5"/>
        <v>27860.39</v>
      </c>
      <c r="K91" s="462">
        <f t="shared" si="5"/>
        <v>16416848</v>
      </c>
      <c r="L91" s="459">
        <f t="shared" si="3"/>
        <v>5968678916.7200003</v>
      </c>
      <c r="M91" s="462">
        <f>SUM(M7:M90)</f>
        <v>50277839.844261341</v>
      </c>
      <c r="N91" s="462">
        <f t="shared" ref="N91:U91" si="6">SUM(N7:N90)</f>
        <v>45048670.052184775</v>
      </c>
      <c r="O91" s="462">
        <f t="shared" si="6"/>
        <v>21006343.550395343</v>
      </c>
      <c r="P91" s="462">
        <f t="shared" si="6"/>
        <v>232376031.4107385</v>
      </c>
      <c r="Q91" s="462">
        <f t="shared" si="6"/>
        <v>1762652.5706283813</v>
      </c>
      <c r="R91" s="462">
        <f t="shared" si="6"/>
        <v>8172284.6441947538</v>
      </c>
      <c r="S91" s="462">
        <f t="shared" si="6"/>
        <v>2724094.8813982508</v>
      </c>
      <c r="T91" s="462">
        <f t="shared" si="6"/>
        <v>33825428.35220141</v>
      </c>
      <c r="U91" s="462">
        <f t="shared" si="6"/>
        <v>286506971.95802009</v>
      </c>
      <c r="V91" s="462">
        <f t="shared" ref="V91" si="7">SUM(V7:V90)</f>
        <v>6255185888.6780233</v>
      </c>
      <c r="W91" s="128"/>
      <c r="X91" s="128"/>
      <c r="Y91" s="128"/>
      <c r="Z91" s="128"/>
      <c r="AA91" s="128"/>
      <c r="AB91" s="128"/>
    </row>
    <row r="92" spans="1:28" s="445" customFormat="1" ht="20.45" customHeight="1">
      <c r="A92" s="841" t="s">
        <v>214</v>
      </c>
      <c r="B92" s="842"/>
      <c r="C92" s="842"/>
      <c r="D92" s="842"/>
      <c r="E92" s="842"/>
      <c r="F92" s="842"/>
      <c r="G92" s="842"/>
      <c r="H92" s="842"/>
      <c r="I92" s="842"/>
      <c r="J92" s="842"/>
      <c r="K92" s="842"/>
      <c r="L92" s="842"/>
      <c r="M92" s="842"/>
      <c r="N92" s="842"/>
      <c r="O92" s="842"/>
      <c r="P92" s="842"/>
      <c r="Q92" s="842"/>
      <c r="R92" s="842"/>
      <c r="S92" s="842"/>
      <c r="T92" s="842"/>
      <c r="U92" s="842"/>
      <c r="V92" s="843"/>
      <c r="W92" s="128"/>
      <c r="X92" s="128"/>
      <c r="Y92" s="128"/>
      <c r="Z92" s="128"/>
      <c r="AA92" s="128"/>
      <c r="AB92" s="128"/>
    </row>
    <row r="93" spans="1:28" ht="20.45" customHeight="1">
      <c r="A93" s="454">
        <v>1500200006</v>
      </c>
      <c r="B93" s="455" t="s">
        <v>280</v>
      </c>
      <c r="C93" s="459">
        <v>11102978.23</v>
      </c>
      <c r="D93" s="459">
        <v>510815.80000000005</v>
      </c>
      <c r="E93" s="459">
        <v>178028.93</v>
      </c>
      <c r="F93" s="459">
        <v>3400616.94</v>
      </c>
      <c r="G93" s="459">
        <v>90801.920000000013</v>
      </c>
      <c r="H93" s="456"/>
      <c r="I93" s="456"/>
      <c r="J93" s="456"/>
      <c r="K93" s="456">
        <v>0</v>
      </c>
      <c r="L93" s="459">
        <f t="shared" ref="L93:L105" si="8">SUM(C93:K93)</f>
        <v>15283241.82</v>
      </c>
      <c r="M93" s="459">
        <v>322589.25656262995</v>
      </c>
      <c r="N93" s="459">
        <v>289038.2129837703</v>
      </c>
      <c r="O93" s="459">
        <v>134779.47282563464</v>
      </c>
      <c r="P93" s="459">
        <v>2284160.8762111217</v>
      </c>
      <c r="Q93" s="459">
        <v>11309.411543903456</v>
      </c>
      <c r="R93" s="459">
        <v>52434.456928838954</v>
      </c>
      <c r="S93" s="459">
        <v>17478.152309612982</v>
      </c>
      <c r="T93" s="459">
        <v>217028.41289221804</v>
      </c>
      <c r="U93" s="460">
        <v>10213927.876111856</v>
      </c>
      <c r="V93" s="460">
        <f>U93+L93</f>
        <v>25497169.696111858</v>
      </c>
    </row>
    <row r="94" spans="1:28" ht="20.45" customHeight="1">
      <c r="A94" s="454">
        <v>1500200008</v>
      </c>
      <c r="B94" s="455" t="s">
        <v>217</v>
      </c>
      <c r="C94" s="459">
        <v>23117114.400000002</v>
      </c>
      <c r="D94" s="459">
        <v>2113061</v>
      </c>
      <c r="E94" s="459">
        <v>4084258.26</v>
      </c>
      <c r="F94" s="459">
        <v>4669025.78</v>
      </c>
      <c r="G94" s="459">
        <v>1209704.5600000003</v>
      </c>
      <c r="H94" s="456"/>
      <c r="I94" s="456"/>
      <c r="J94" s="456"/>
      <c r="K94" s="456"/>
      <c r="L94" s="459">
        <f t="shared" si="8"/>
        <v>35193164.000000007</v>
      </c>
      <c r="M94" s="459">
        <v>622136.42337078671</v>
      </c>
      <c r="N94" s="459">
        <v>557430.83932584268</v>
      </c>
      <c r="O94" s="459">
        <v>259931.84044943823</v>
      </c>
      <c r="P94" s="459">
        <v>3723434.8503167545</v>
      </c>
      <c r="Q94" s="459">
        <v>21811.007977528097</v>
      </c>
      <c r="R94" s="459">
        <v>101123.59550561798</v>
      </c>
      <c r="S94" s="459">
        <v>33707.865168539327</v>
      </c>
      <c r="T94" s="459">
        <v>418554.79629213479</v>
      </c>
      <c r="U94" s="460">
        <v>19016556.92155388</v>
      </c>
      <c r="V94" s="460">
        <f t="shared" ref="V94:V104" si="9">U94+L94</f>
        <v>54209720.921553887</v>
      </c>
      <c r="W94" s="457"/>
    </row>
    <row r="95" spans="1:28" ht="20.45" customHeight="1">
      <c r="A95" s="454">
        <v>1500200010</v>
      </c>
      <c r="B95" s="455" t="s">
        <v>219</v>
      </c>
      <c r="C95" s="459">
        <v>19322114.269999996</v>
      </c>
      <c r="D95" s="456"/>
      <c r="E95" s="456">
        <v>58476</v>
      </c>
      <c r="F95" s="459">
        <v>1767913.2199999997</v>
      </c>
      <c r="G95" s="459">
        <v>79006.929999999993</v>
      </c>
      <c r="H95" s="456"/>
      <c r="I95" s="456"/>
      <c r="J95" s="456"/>
      <c r="K95" s="456"/>
      <c r="L95" s="459">
        <f t="shared" si="8"/>
        <v>21227510.419999994</v>
      </c>
      <c r="M95" s="459">
        <v>437799.70533499785</v>
      </c>
      <c r="N95" s="459">
        <v>392266.14619225968</v>
      </c>
      <c r="O95" s="459">
        <v>182914.99883478988</v>
      </c>
      <c r="P95" s="459">
        <v>4024332.260572236</v>
      </c>
      <c r="Q95" s="459">
        <v>15348.487095297547</v>
      </c>
      <c r="R95" s="459">
        <v>71161.048689138581</v>
      </c>
      <c r="S95" s="459">
        <v>23720.349563046191</v>
      </c>
      <c r="T95" s="459">
        <v>294538.56035372452</v>
      </c>
      <c r="U95" s="460">
        <v>14786158.903294658</v>
      </c>
      <c r="V95" s="460">
        <f t="shared" si="9"/>
        <v>36013669.323294654</v>
      </c>
    </row>
    <row r="96" spans="1:28" ht="20.45" customHeight="1">
      <c r="A96" s="454">
        <v>1500200011</v>
      </c>
      <c r="B96" s="455" t="s">
        <v>221</v>
      </c>
      <c r="C96" s="459">
        <v>25577385.200000003</v>
      </c>
      <c r="D96" s="459">
        <v>52560</v>
      </c>
      <c r="E96" s="459">
        <v>407307.31</v>
      </c>
      <c r="F96" s="459">
        <v>6347138.0600000005</v>
      </c>
      <c r="G96" s="459">
        <v>294057.11</v>
      </c>
      <c r="H96" s="456"/>
      <c r="I96" s="456"/>
      <c r="J96" s="456"/>
      <c r="K96" s="456">
        <v>0</v>
      </c>
      <c r="L96" s="459">
        <f t="shared" si="8"/>
        <v>32678447.68</v>
      </c>
      <c r="M96" s="459">
        <v>829515.23116104829</v>
      </c>
      <c r="N96" s="459">
        <v>743241.11910112354</v>
      </c>
      <c r="O96" s="459">
        <v>346575.78726591764</v>
      </c>
      <c r="P96" s="459">
        <v>6170590.9674000265</v>
      </c>
      <c r="Q96" s="459">
        <v>29081.343970037458</v>
      </c>
      <c r="R96" s="459">
        <v>134831.46067415731</v>
      </c>
      <c r="S96" s="459">
        <v>44943.8202247191</v>
      </c>
      <c r="T96" s="459">
        <v>558073.06172284647</v>
      </c>
      <c r="U96" s="460">
        <v>26561420.395716194</v>
      </c>
      <c r="V96" s="460">
        <f t="shared" si="9"/>
        <v>59239868.075716197</v>
      </c>
    </row>
    <row r="97" spans="1:28" ht="20.45" customHeight="1">
      <c r="A97" s="454">
        <v>1500200012</v>
      </c>
      <c r="B97" s="455" t="s">
        <v>223</v>
      </c>
      <c r="C97" s="459">
        <v>3904116.4300000006</v>
      </c>
      <c r="D97" s="459"/>
      <c r="E97" s="459">
        <v>182455.47999999998</v>
      </c>
      <c r="F97" s="459">
        <v>468636.48</v>
      </c>
      <c r="G97" s="456"/>
      <c r="H97" s="456"/>
      <c r="I97" s="456"/>
      <c r="J97" s="456"/>
      <c r="K97" s="456">
        <v>0</v>
      </c>
      <c r="L97" s="459">
        <f t="shared" si="8"/>
        <v>4555208.3900000006</v>
      </c>
      <c r="M97" s="459">
        <v>115210.44877236785</v>
      </c>
      <c r="N97" s="459">
        <v>103227.93320848938</v>
      </c>
      <c r="O97" s="459">
        <v>48135.526009155219</v>
      </c>
      <c r="P97" s="459">
        <v>790927.3843611147</v>
      </c>
      <c r="Q97" s="459">
        <v>4039.0755513940912</v>
      </c>
      <c r="R97" s="459">
        <v>18726.591760299627</v>
      </c>
      <c r="S97" s="459">
        <v>6242.1972534332081</v>
      </c>
      <c r="T97" s="459">
        <v>77510.147461506451</v>
      </c>
      <c r="U97" s="460">
        <v>3622987.0271828044</v>
      </c>
      <c r="V97" s="460">
        <f t="shared" si="9"/>
        <v>8178195.417182805</v>
      </c>
    </row>
    <row r="98" spans="1:28" ht="20.45" customHeight="1">
      <c r="A98" s="454">
        <v>1500200014</v>
      </c>
      <c r="B98" s="455" t="s">
        <v>381</v>
      </c>
      <c r="C98" s="459">
        <v>2901998.6</v>
      </c>
      <c r="D98" s="459">
        <v>978405.5</v>
      </c>
      <c r="E98" s="459">
        <v>332423.90000000002</v>
      </c>
      <c r="F98" s="459">
        <v>1047455.14</v>
      </c>
      <c r="G98" s="459">
        <v>2678.45</v>
      </c>
      <c r="H98" s="456"/>
      <c r="I98" s="456"/>
      <c r="J98" s="456"/>
      <c r="K98" s="456"/>
      <c r="L98" s="459">
        <f t="shared" si="8"/>
        <v>5262961.59</v>
      </c>
      <c r="M98" s="459">
        <v>80647.314140657487</v>
      </c>
      <c r="N98" s="459">
        <v>72259.553245942574</v>
      </c>
      <c r="O98" s="459">
        <v>33694.868206408661</v>
      </c>
      <c r="P98" s="459">
        <v>571880.46905278042</v>
      </c>
      <c r="Q98" s="459">
        <v>2827.352885975864</v>
      </c>
      <c r="R98" s="459">
        <v>13108.614232209738</v>
      </c>
      <c r="S98" s="459">
        <v>4369.5380774032456</v>
      </c>
      <c r="T98" s="459">
        <v>54257.10322305451</v>
      </c>
      <c r="U98" s="460">
        <v>2554322.2190279639</v>
      </c>
      <c r="V98" s="460">
        <f t="shared" si="9"/>
        <v>7817283.8090279642</v>
      </c>
    </row>
    <row r="99" spans="1:28" ht="20.45" customHeight="1">
      <c r="A99" s="454">
        <v>1500200015</v>
      </c>
      <c r="B99" s="455" t="s">
        <v>282</v>
      </c>
      <c r="C99" s="459">
        <v>3455367.5999999996</v>
      </c>
      <c r="D99" s="459"/>
      <c r="E99" s="459">
        <v>309542.14</v>
      </c>
      <c r="F99" s="459">
        <v>191856.1</v>
      </c>
      <c r="G99" s="459">
        <v>1100</v>
      </c>
      <c r="H99" s="456"/>
      <c r="I99" s="456"/>
      <c r="J99" s="456"/>
      <c r="K99" s="456"/>
      <c r="L99" s="459">
        <f t="shared" si="8"/>
        <v>3957865.84</v>
      </c>
      <c r="M99" s="459">
        <v>69126.26926342072</v>
      </c>
      <c r="N99" s="459">
        <v>61936.759925093633</v>
      </c>
      <c r="O99" s="459">
        <v>28881.315605493131</v>
      </c>
      <c r="P99" s="459">
        <v>473589.83061666891</v>
      </c>
      <c r="Q99" s="459">
        <v>2423.4453308364546</v>
      </c>
      <c r="R99" s="459">
        <v>11235.955056179775</v>
      </c>
      <c r="S99" s="459">
        <v>3745.318352059925</v>
      </c>
      <c r="T99" s="459">
        <v>46506.08847690386</v>
      </c>
      <c r="U99" s="460">
        <v>2172825.6163096828</v>
      </c>
      <c r="V99" s="460">
        <f t="shared" si="9"/>
        <v>6130691.4563096827</v>
      </c>
    </row>
    <row r="100" spans="1:28" ht="20.45" customHeight="1">
      <c r="A100" s="454">
        <v>1500200017</v>
      </c>
      <c r="B100" s="455" t="s">
        <v>227</v>
      </c>
      <c r="C100" s="459">
        <v>3272648.17</v>
      </c>
      <c r="D100" s="459">
        <v>590559</v>
      </c>
      <c r="E100" s="459">
        <v>11200</v>
      </c>
      <c r="F100" s="459">
        <v>589687.96</v>
      </c>
      <c r="G100" s="459">
        <v>20361.120000000003</v>
      </c>
      <c r="H100" s="456"/>
      <c r="I100" s="456"/>
      <c r="J100" s="456"/>
      <c r="K100" s="456"/>
      <c r="L100" s="459">
        <f t="shared" si="8"/>
        <v>4484456.25</v>
      </c>
      <c r="M100" s="459">
        <v>115210.44877236785</v>
      </c>
      <c r="N100" s="459">
        <v>103227.93320848938</v>
      </c>
      <c r="O100" s="459">
        <v>48135.526009155219</v>
      </c>
      <c r="P100" s="459">
        <v>847006.3843611147</v>
      </c>
      <c r="Q100" s="459">
        <v>4039.0755513940912</v>
      </c>
      <c r="R100" s="459">
        <v>18726.591760299627</v>
      </c>
      <c r="S100" s="459">
        <v>6242.1972534332081</v>
      </c>
      <c r="T100" s="459">
        <v>77510.147461506451</v>
      </c>
      <c r="U100" s="460">
        <v>3679066.0271828044</v>
      </c>
      <c r="V100" s="460">
        <f t="shared" si="9"/>
        <v>8163522.2771828044</v>
      </c>
    </row>
    <row r="101" spans="1:28" ht="20.45" customHeight="1">
      <c r="A101" s="454">
        <v>1500200020</v>
      </c>
      <c r="B101" s="455" t="s">
        <v>229</v>
      </c>
      <c r="C101" s="459">
        <v>40663842.650000148</v>
      </c>
      <c r="D101" s="459">
        <v>789233</v>
      </c>
      <c r="E101" s="459">
        <v>78976.47</v>
      </c>
      <c r="F101" s="459">
        <v>135375007.03</v>
      </c>
      <c r="G101" s="459">
        <v>28424979.750000056</v>
      </c>
      <c r="H101" s="456"/>
      <c r="I101" s="456"/>
      <c r="J101" s="456"/>
      <c r="K101" s="456"/>
      <c r="L101" s="459">
        <f t="shared" si="8"/>
        <v>205332038.90000021</v>
      </c>
      <c r="M101" s="459">
        <v>1359483.295513941</v>
      </c>
      <c r="N101" s="459">
        <v>1218089.6118601747</v>
      </c>
      <c r="O101" s="459">
        <v>567999.2069080316</v>
      </c>
      <c r="P101" s="459">
        <v>6652299.5407685414</v>
      </c>
      <c r="Q101" s="459">
        <v>47661.091506450277</v>
      </c>
      <c r="R101" s="459">
        <v>220973.78277153557</v>
      </c>
      <c r="S101" s="459">
        <v>73657.927590511856</v>
      </c>
      <c r="T101" s="459">
        <v>914619.74004577613</v>
      </c>
      <c r="U101" s="460">
        <v>40070603.32606449</v>
      </c>
      <c r="V101" s="460">
        <f t="shared" si="9"/>
        <v>245402642.22606471</v>
      </c>
    </row>
    <row r="102" spans="1:28" ht="20.45" customHeight="1">
      <c r="A102" s="454">
        <v>1500200021</v>
      </c>
      <c r="B102" s="455" t="s">
        <v>283</v>
      </c>
      <c r="C102" s="459">
        <v>6576875.4099999992</v>
      </c>
      <c r="D102" s="456"/>
      <c r="E102" s="459">
        <v>366424</v>
      </c>
      <c r="F102" s="459">
        <v>3681320.85</v>
      </c>
      <c r="G102" s="459">
        <v>640660.0900000002</v>
      </c>
      <c r="H102" s="456"/>
      <c r="I102" s="456"/>
      <c r="J102" s="456"/>
      <c r="K102" s="456"/>
      <c r="L102" s="459">
        <f t="shared" si="8"/>
        <v>11265280.35</v>
      </c>
      <c r="M102" s="459">
        <v>714304.78238868061</v>
      </c>
      <c r="N102" s="459">
        <v>640013.18589263409</v>
      </c>
      <c r="O102" s="459">
        <v>298440.26125676237</v>
      </c>
      <c r="P102" s="459">
        <v>4891186.5830389112</v>
      </c>
      <c r="Q102" s="459">
        <v>25042.268418643369</v>
      </c>
      <c r="R102" s="459">
        <v>116104.86891385767</v>
      </c>
      <c r="S102" s="459">
        <v>38701.622971285891</v>
      </c>
      <c r="T102" s="459">
        <v>480562.91426133999</v>
      </c>
      <c r="U102" s="460">
        <v>22449956.368533392</v>
      </c>
      <c r="V102" s="460">
        <f t="shared" si="9"/>
        <v>33715236.718533389</v>
      </c>
    </row>
    <row r="103" spans="1:28" ht="20.45" customHeight="1">
      <c r="A103" s="454">
        <v>1500200178</v>
      </c>
      <c r="B103" s="461" t="s">
        <v>460</v>
      </c>
      <c r="C103" s="459">
        <v>237633.33000000002</v>
      </c>
      <c r="D103" s="456">
        <v>103135</v>
      </c>
      <c r="E103" s="459">
        <v>277559.40000000002</v>
      </c>
      <c r="F103" s="459">
        <v>1133468.8199999998</v>
      </c>
      <c r="G103" s="459">
        <v>758.19999999999993</v>
      </c>
      <c r="H103" s="456"/>
      <c r="I103" s="456"/>
      <c r="J103" s="456"/>
      <c r="K103" s="456"/>
      <c r="L103" s="459">
        <f t="shared" si="8"/>
        <v>1752554.7499999998</v>
      </c>
      <c r="M103" s="459">
        <v>80647.314140657487</v>
      </c>
      <c r="N103" s="459">
        <v>72259.553245942574</v>
      </c>
      <c r="O103" s="459">
        <v>33694.868206408661</v>
      </c>
      <c r="P103" s="459">
        <v>600697.46905278042</v>
      </c>
      <c r="Q103" s="459">
        <v>2827.352885975864</v>
      </c>
      <c r="R103" s="459">
        <v>13108.614232209738</v>
      </c>
      <c r="S103" s="459">
        <v>4369.5380774032456</v>
      </c>
      <c r="T103" s="459">
        <v>54257.10322305451</v>
      </c>
      <c r="U103" s="460">
        <v>2583139.2190279639</v>
      </c>
      <c r="V103" s="460">
        <f t="shared" si="9"/>
        <v>4335693.9690279635</v>
      </c>
    </row>
    <row r="104" spans="1:28" ht="20.45" customHeight="1">
      <c r="A104" s="454">
        <v>1500200179</v>
      </c>
      <c r="B104" s="461" t="s">
        <v>461</v>
      </c>
      <c r="C104" s="459">
        <v>299600</v>
      </c>
      <c r="D104" s="456">
        <v>1635169.28</v>
      </c>
      <c r="E104" s="459">
        <v>234121</v>
      </c>
      <c r="F104" s="459">
        <v>13705044.539999999</v>
      </c>
      <c r="G104" s="459"/>
      <c r="H104" s="456"/>
      <c r="I104" s="456"/>
      <c r="J104" s="456"/>
      <c r="K104" s="456"/>
      <c r="L104" s="459">
        <f t="shared" si="8"/>
        <v>15873934.82</v>
      </c>
      <c r="M104" s="459">
        <v>345631.34631710366</v>
      </c>
      <c r="N104" s="459">
        <v>309683.79962546809</v>
      </c>
      <c r="O104" s="459">
        <v>144406.57802746567</v>
      </c>
      <c r="P104" s="459">
        <v>1986606.5835093078</v>
      </c>
      <c r="Q104" s="459">
        <v>12117.226654182276</v>
      </c>
      <c r="R104" s="459">
        <v>56179.775280898873</v>
      </c>
      <c r="S104" s="459">
        <v>18726.591760299627</v>
      </c>
      <c r="T104" s="459">
        <v>232530.44238451932</v>
      </c>
      <c r="U104" s="460">
        <v>10482785.511974378</v>
      </c>
      <c r="V104" s="460">
        <f t="shared" si="9"/>
        <v>26356720.33197438</v>
      </c>
    </row>
    <row r="105" spans="1:28" s="445" customFormat="1" ht="20.45" customHeight="1">
      <c r="A105" s="839" t="s">
        <v>231</v>
      </c>
      <c r="B105" s="840"/>
      <c r="C105" s="462">
        <f>SUM(C93:C104)</f>
        <v>140431674.29000014</v>
      </c>
      <c r="D105" s="462">
        <f t="shared" ref="D105:K105" si="10">SUM(D93:D104)</f>
        <v>6772938.5800000001</v>
      </c>
      <c r="E105" s="462">
        <f t="shared" si="10"/>
        <v>6520772.8899999987</v>
      </c>
      <c r="F105" s="462">
        <f t="shared" si="10"/>
        <v>172377170.91999999</v>
      </c>
      <c r="G105" s="462">
        <f t="shared" si="10"/>
        <v>30764108.130000055</v>
      </c>
      <c r="H105" s="462">
        <f t="shared" si="10"/>
        <v>0</v>
      </c>
      <c r="I105" s="462">
        <f t="shared" si="10"/>
        <v>0</v>
      </c>
      <c r="J105" s="462">
        <f t="shared" si="10"/>
        <v>0</v>
      </c>
      <c r="K105" s="462">
        <f t="shared" si="10"/>
        <v>0</v>
      </c>
      <c r="L105" s="459">
        <f t="shared" si="8"/>
        <v>356866664.81000018</v>
      </c>
      <c r="M105" s="462">
        <f>SUM(M93:M104)</f>
        <v>5092301.8357386608</v>
      </c>
      <c r="N105" s="462">
        <f t="shared" ref="N105:V105" si="11">SUM(N93:N104)</f>
        <v>4562674.6478152303</v>
      </c>
      <c r="O105" s="462">
        <f t="shared" si="11"/>
        <v>2127590.249604661</v>
      </c>
      <c r="P105" s="462">
        <f t="shared" si="11"/>
        <v>33016713.199261356</v>
      </c>
      <c r="Q105" s="462">
        <f t="shared" si="11"/>
        <v>178527.13937161886</v>
      </c>
      <c r="R105" s="462">
        <f t="shared" si="11"/>
        <v>827715.3558052436</v>
      </c>
      <c r="S105" s="462">
        <f t="shared" si="11"/>
        <v>275905.11860174779</v>
      </c>
      <c r="T105" s="462">
        <f t="shared" si="11"/>
        <v>3425948.5177985854</v>
      </c>
      <c r="U105" s="462">
        <f t="shared" si="11"/>
        <v>158193749.41198006</v>
      </c>
      <c r="V105" s="462">
        <f t="shared" si="11"/>
        <v>515060414.22198027</v>
      </c>
      <c r="W105" s="128"/>
      <c r="X105" s="128"/>
      <c r="Y105" s="128"/>
      <c r="Z105" s="128"/>
      <c r="AA105" s="128"/>
      <c r="AB105" s="128"/>
    </row>
    <row r="106" spans="1:28" s="463" customFormat="1" ht="20.45" customHeight="1">
      <c r="A106" s="837" t="s">
        <v>232</v>
      </c>
      <c r="B106" s="838"/>
      <c r="C106" s="473">
        <f t="shared" ref="C106:L106" si="12">C91+C105</f>
        <v>1814855653.0799999</v>
      </c>
      <c r="D106" s="473">
        <f t="shared" si="12"/>
        <v>155089244.63000003</v>
      </c>
      <c r="E106" s="473">
        <f t="shared" si="12"/>
        <v>60166649.719999999</v>
      </c>
      <c r="F106" s="473">
        <f t="shared" si="12"/>
        <v>2982305482.730001</v>
      </c>
      <c r="G106" s="473">
        <f t="shared" si="12"/>
        <v>1291116526.1500001</v>
      </c>
      <c r="H106" s="473">
        <f t="shared" si="12"/>
        <v>5531316.8300000001</v>
      </c>
      <c r="I106" s="473">
        <f t="shared" si="12"/>
        <v>36000</v>
      </c>
      <c r="J106" s="473">
        <f t="shared" si="12"/>
        <v>27860.39</v>
      </c>
      <c r="K106" s="473">
        <f t="shared" si="12"/>
        <v>16416848</v>
      </c>
      <c r="L106" s="786">
        <f t="shared" si="12"/>
        <v>6325545581.5300007</v>
      </c>
      <c r="M106" s="473">
        <f>M91+M105</f>
        <v>55370141.68</v>
      </c>
      <c r="N106" s="473">
        <f t="shared" ref="N106:V106" si="13">N91+N105</f>
        <v>49611344.700000003</v>
      </c>
      <c r="O106" s="473">
        <f t="shared" si="13"/>
        <v>23133933.800000004</v>
      </c>
      <c r="P106" s="473">
        <f t="shared" si="13"/>
        <v>265392744.60999987</v>
      </c>
      <c r="Q106" s="473">
        <f t="shared" si="13"/>
        <v>1941179.7100000002</v>
      </c>
      <c r="R106" s="473">
        <f t="shared" si="13"/>
        <v>8999999.9999999981</v>
      </c>
      <c r="S106" s="473">
        <f t="shared" si="13"/>
        <v>2999999.9999999986</v>
      </c>
      <c r="T106" s="473">
        <f t="shared" si="13"/>
        <v>37251376.869999997</v>
      </c>
      <c r="U106" s="786">
        <f t="shared" si="13"/>
        <v>444700721.37000012</v>
      </c>
      <c r="V106" s="473">
        <f t="shared" si="13"/>
        <v>6770246302.9000034</v>
      </c>
      <c r="W106" s="128"/>
      <c r="X106" s="128"/>
      <c r="Y106" s="128"/>
      <c r="Z106" s="128"/>
      <c r="AA106" s="128"/>
      <c r="AB106" s="128"/>
    </row>
    <row r="107" spans="1:28" ht="20.25" customHeight="1">
      <c r="C107" s="128"/>
      <c r="D107" s="128"/>
      <c r="E107" s="128"/>
      <c r="F107" s="128"/>
      <c r="G107" s="128"/>
      <c r="H107" s="128"/>
      <c r="I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>
        <v>0</v>
      </c>
    </row>
    <row r="108" spans="1:28" ht="20.45" customHeight="1">
      <c r="C108" s="128"/>
      <c r="D108" s="128"/>
      <c r="E108" s="128"/>
      <c r="F108" s="128"/>
      <c r="G108" s="128"/>
      <c r="H108" s="128"/>
      <c r="I108" s="128"/>
      <c r="L108" s="128"/>
      <c r="M108" s="464"/>
      <c r="N108" s="128"/>
      <c r="O108" s="128"/>
      <c r="P108" s="128"/>
      <c r="Q108" s="128"/>
      <c r="R108" s="128"/>
      <c r="S108" s="128"/>
      <c r="T108" s="128"/>
      <c r="U108" s="128"/>
      <c r="V108" s="128"/>
    </row>
    <row r="109" spans="1:28" ht="28.5">
      <c r="B109" s="465"/>
      <c r="C109" s="128"/>
      <c r="D109" s="128"/>
      <c r="E109" s="128"/>
      <c r="F109" s="128"/>
      <c r="G109" s="128"/>
      <c r="H109" s="128"/>
      <c r="I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466"/>
    </row>
    <row r="110" spans="1:28" ht="30.75">
      <c r="B110" s="467"/>
      <c r="C110" s="39"/>
      <c r="D110" s="39"/>
      <c r="E110" s="39"/>
      <c r="F110" s="39"/>
      <c r="G110" s="467"/>
      <c r="H110" s="467"/>
      <c r="I110" s="467"/>
    </row>
    <row r="111" spans="1:28" ht="28.5">
      <c r="B111" s="465"/>
      <c r="E111" s="75"/>
      <c r="G111" s="128"/>
    </row>
    <row r="112" spans="1:28" ht="20.45" customHeight="1">
      <c r="E112" s="75"/>
      <c r="G112" s="128"/>
    </row>
    <row r="113" spans="5:7" ht="20.45" customHeight="1">
      <c r="E113" s="75"/>
      <c r="G113" s="128"/>
    </row>
    <row r="114" spans="5:7" ht="20.45" customHeight="1">
      <c r="E114" s="75"/>
      <c r="G114" s="128"/>
    </row>
    <row r="115" spans="5:7" ht="20.45" customHeight="1">
      <c r="E115" s="75"/>
      <c r="G115" s="128"/>
    </row>
    <row r="116" spans="5:7" ht="20.45" customHeight="1">
      <c r="E116" s="75"/>
      <c r="G116" s="128"/>
    </row>
  </sheetData>
  <mergeCells count="12">
    <mergeCell ref="A106:B106"/>
    <mergeCell ref="A105:B105"/>
    <mergeCell ref="A92:V92"/>
    <mergeCell ref="A6:V6"/>
    <mergeCell ref="A91:B91"/>
    <mergeCell ref="A4:A5"/>
    <mergeCell ref="B4:B5"/>
    <mergeCell ref="A1:V1"/>
    <mergeCell ref="A2:V2"/>
    <mergeCell ref="V4:V5"/>
    <mergeCell ref="M4:U4"/>
    <mergeCell ref="C4:L4"/>
  </mergeCells>
  <pageMargins left="0.34" right="0.15748031496062992" top="0.31496062992125984" bottom="0.23622047244094491" header="0.15748031496062992" footer="0.15748031496062992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61"/>
  <sheetViews>
    <sheetView view="pageBreakPreview" zoomScale="90" zoomScaleNormal="70" zoomScaleSheetLayoutView="90" workbookViewId="0">
      <pane xSplit="2" ySplit="4" topLeftCell="C44" activePane="bottomRight" state="frozen"/>
      <selection activeCell="K32" sqref="K32"/>
      <selection pane="topRight" activeCell="K32" sqref="K32"/>
      <selection pane="bottomLeft" activeCell="K32" sqref="K32"/>
      <selection pane="bottomRight" activeCell="I23" sqref="I23"/>
    </sheetView>
  </sheetViews>
  <sheetFormatPr defaultColWidth="8.85546875" defaultRowHeight="21" customHeight="1"/>
  <cols>
    <col min="1" max="1" width="5.7109375" style="15" customWidth="1"/>
    <col min="2" max="2" width="49.28515625" style="7" customWidth="1"/>
    <col min="3" max="3" width="16.7109375" style="58" customWidth="1"/>
    <col min="4" max="5" width="16.7109375" style="14" customWidth="1"/>
    <col min="6" max="6" width="16" style="14" customWidth="1"/>
    <col min="7" max="7" width="16.7109375" style="153" customWidth="1"/>
    <col min="8" max="8" width="13" style="248" hidden="1" customWidth="1"/>
    <col min="9" max="9" width="13.140625" style="248" customWidth="1"/>
    <col min="10" max="10" width="13.140625" style="626" customWidth="1"/>
    <col min="11" max="11" width="16.42578125" style="251" customWidth="1"/>
    <col min="12" max="13" width="14.5703125" style="70" hidden="1" customWidth="1"/>
    <col min="14" max="15" width="4.85546875" style="70" hidden="1" customWidth="1"/>
    <col min="16" max="17" width="0" style="7" hidden="1" customWidth="1"/>
    <col min="18" max="21" width="8.85546875" style="99"/>
    <col min="22" max="16384" width="8.85546875" style="7"/>
  </cols>
  <sheetData>
    <row r="1" spans="1:21" ht="21" customHeight="1">
      <c r="A1" s="848" t="s">
        <v>233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</row>
    <row r="2" spans="1:21" ht="21" customHeight="1">
      <c r="A2" s="848" t="s">
        <v>462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</row>
    <row r="3" spans="1:21" ht="18" customHeight="1">
      <c r="A3" s="12"/>
      <c r="H3" s="248">
        <v>59</v>
      </c>
    </row>
    <row r="4" spans="1:21" s="187" customFormat="1" ht="21" customHeight="1">
      <c r="A4" s="237" t="s">
        <v>10</v>
      </c>
      <c r="B4" s="238" t="s">
        <v>234</v>
      </c>
      <c r="C4" s="239" t="s">
        <v>11</v>
      </c>
      <c r="D4" s="240" t="s">
        <v>12</v>
      </c>
      <c r="E4" s="240" t="s">
        <v>0</v>
      </c>
      <c r="F4" s="240" t="s">
        <v>235</v>
      </c>
      <c r="G4" s="241" t="s">
        <v>236</v>
      </c>
      <c r="H4" s="249" t="s">
        <v>237</v>
      </c>
      <c r="I4" s="249" t="s">
        <v>237</v>
      </c>
      <c r="J4" s="627" t="s">
        <v>238</v>
      </c>
      <c r="K4" s="252" t="s">
        <v>239</v>
      </c>
      <c r="L4" s="176"/>
      <c r="M4" s="176"/>
      <c r="N4" s="176"/>
      <c r="O4" s="176"/>
      <c r="R4" s="236"/>
      <c r="S4" s="236"/>
      <c r="T4" s="236"/>
      <c r="U4" s="236"/>
    </row>
    <row r="5" spans="1:21" s="77" customFormat="1" ht="18.75">
      <c r="A5" s="849" t="s">
        <v>240</v>
      </c>
      <c r="B5" s="850"/>
      <c r="C5" s="850"/>
      <c r="D5" s="850"/>
      <c r="E5" s="850"/>
      <c r="F5" s="850"/>
      <c r="G5" s="850"/>
      <c r="H5" s="850"/>
      <c r="I5" s="850"/>
      <c r="J5" s="850"/>
      <c r="K5" s="851"/>
      <c r="L5" s="177"/>
      <c r="M5" s="177"/>
      <c r="N5" s="177"/>
      <c r="O5" s="177"/>
      <c r="R5" s="99"/>
      <c r="S5" s="99"/>
      <c r="T5" s="99"/>
      <c r="U5" s="99"/>
    </row>
    <row r="6" spans="1:21" s="483" customFormat="1" ht="20.100000000000001" customHeight="1">
      <c r="A6" s="504" t="s">
        <v>337</v>
      </c>
      <c r="B6" s="476" t="s">
        <v>372</v>
      </c>
      <c r="C6" s="231">
        <v>255322429.9263663</v>
      </c>
      <c r="D6" s="231">
        <v>8600948.3435516804</v>
      </c>
      <c r="E6" s="231">
        <v>45659485.114632465</v>
      </c>
      <c r="F6" s="231">
        <v>74820372.216680691</v>
      </c>
      <c r="G6" s="477">
        <f>SUM(C6:F6)</f>
        <v>384403235.60123116</v>
      </c>
      <c r="H6" s="478">
        <v>76</v>
      </c>
      <c r="I6" s="478">
        <v>76</v>
      </c>
      <c r="J6" s="479" t="s">
        <v>243</v>
      </c>
      <c r="K6" s="480">
        <f>G6/I6</f>
        <v>5057937.3105425155</v>
      </c>
      <c r="L6" s="481"/>
      <c r="M6" s="482"/>
      <c r="N6" s="482"/>
      <c r="O6" s="482"/>
    </row>
    <row r="7" spans="1:21" s="483" customFormat="1" ht="20.100000000000001" customHeight="1">
      <c r="A7" s="504" t="s">
        <v>338</v>
      </c>
      <c r="B7" s="476" t="s">
        <v>433</v>
      </c>
      <c r="C7" s="231">
        <v>254587406.45572126</v>
      </c>
      <c r="D7" s="231">
        <v>8515425.1119437981</v>
      </c>
      <c r="E7" s="231">
        <v>45580666.805596896</v>
      </c>
      <c r="F7" s="231">
        <v>74792757.28130959</v>
      </c>
      <c r="G7" s="477">
        <f t="shared" ref="G7:G23" si="0">SUM(C7:F7)</f>
        <v>383476255.65457159</v>
      </c>
      <c r="H7" s="435">
        <v>76</v>
      </c>
      <c r="I7" s="435">
        <v>76</v>
      </c>
      <c r="J7" s="484" t="s">
        <v>243</v>
      </c>
      <c r="K7" s="480">
        <f t="shared" ref="K7:K23" si="1">G7/I7</f>
        <v>5045740.2059812052</v>
      </c>
      <c r="L7" s="481"/>
      <c r="M7" s="482"/>
      <c r="N7" s="482"/>
      <c r="O7" s="482"/>
    </row>
    <row r="8" spans="1:21" s="483" customFormat="1" ht="20.100000000000001" customHeight="1">
      <c r="A8" s="504" t="s">
        <v>339</v>
      </c>
      <c r="B8" s="476" t="s">
        <v>434</v>
      </c>
      <c r="C8" s="231">
        <v>261025314.423336</v>
      </c>
      <c r="D8" s="231">
        <v>8742552.3827712871</v>
      </c>
      <c r="E8" s="231">
        <v>45789987.56074053</v>
      </c>
      <c r="F8" s="231">
        <v>74866095.306393489</v>
      </c>
      <c r="G8" s="477">
        <f t="shared" si="0"/>
        <v>390423949.67324132</v>
      </c>
      <c r="H8" s="435">
        <v>30</v>
      </c>
      <c r="I8" s="435">
        <v>88</v>
      </c>
      <c r="J8" s="484" t="s">
        <v>243</v>
      </c>
      <c r="K8" s="480">
        <f t="shared" si="1"/>
        <v>4436635.7917413786</v>
      </c>
      <c r="L8" s="481"/>
      <c r="M8" s="482"/>
      <c r="N8" s="482"/>
      <c r="O8" s="482"/>
    </row>
    <row r="9" spans="1:21" s="483" customFormat="1" ht="20.100000000000001" customHeight="1">
      <c r="A9" s="504" t="s">
        <v>340</v>
      </c>
      <c r="B9" s="476" t="s">
        <v>435</v>
      </c>
      <c r="C9" s="231">
        <v>246714818.96064475</v>
      </c>
      <c r="D9" s="231">
        <v>8364006.9313921398</v>
      </c>
      <c r="E9" s="231">
        <v>45441119.635501139</v>
      </c>
      <c r="F9" s="231">
        <v>74743865.264586985</v>
      </c>
      <c r="G9" s="477">
        <f t="shared" si="0"/>
        <v>375263810.79212499</v>
      </c>
      <c r="H9" s="435">
        <v>76</v>
      </c>
      <c r="I9" s="435">
        <v>76</v>
      </c>
      <c r="J9" s="484" t="s">
        <v>243</v>
      </c>
      <c r="K9" s="480">
        <f t="shared" si="1"/>
        <v>4937681.7209490128</v>
      </c>
      <c r="L9" s="481"/>
      <c r="M9" s="482"/>
      <c r="N9" s="482"/>
      <c r="O9" s="482"/>
    </row>
    <row r="10" spans="1:21" s="220" customFormat="1" ht="20.100000000000001" customHeight="1">
      <c r="A10" s="505" t="s">
        <v>341</v>
      </c>
      <c r="B10" s="476" t="s">
        <v>436</v>
      </c>
      <c r="C10" s="421">
        <v>15457640.0648659</v>
      </c>
      <c r="D10" s="421">
        <v>325371.99089887633</v>
      </c>
      <c r="E10" s="421">
        <v>214742.08637827716</v>
      </c>
      <c r="F10" s="421">
        <v>46551.489992509363</v>
      </c>
      <c r="G10" s="477">
        <f t="shared" si="0"/>
        <v>16044305.632135561</v>
      </c>
      <c r="H10" s="474">
        <v>38</v>
      </c>
      <c r="I10" s="435">
        <v>47</v>
      </c>
      <c r="J10" s="484" t="s">
        <v>244</v>
      </c>
      <c r="K10" s="480">
        <f t="shared" si="1"/>
        <v>341368.2049390545</v>
      </c>
      <c r="L10" s="226"/>
      <c r="M10" s="227"/>
      <c r="N10" s="227"/>
      <c r="O10" s="227"/>
    </row>
    <row r="11" spans="1:21" s="220" customFormat="1" ht="20.100000000000001" customHeight="1">
      <c r="A11" s="505" t="s">
        <v>342</v>
      </c>
      <c r="B11" s="476" t="s">
        <v>373</v>
      </c>
      <c r="C11" s="421">
        <v>16665583.8464878</v>
      </c>
      <c r="D11" s="421">
        <v>433829.3211985018</v>
      </c>
      <c r="E11" s="421">
        <v>286322.7818377029</v>
      </c>
      <c r="F11" s="421">
        <v>62068.653323345818</v>
      </c>
      <c r="G11" s="477">
        <f t="shared" si="0"/>
        <v>17447804.602847349</v>
      </c>
      <c r="H11" s="474">
        <v>14</v>
      </c>
      <c r="I11" s="435">
        <v>16</v>
      </c>
      <c r="J11" s="484" t="s">
        <v>244</v>
      </c>
      <c r="K11" s="480">
        <f t="shared" si="1"/>
        <v>1090487.7876779593</v>
      </c>
      <c r="L11" s="226"/>
      <c r="M11" s="227"/>
      <c r="N11" s="227"/>
      <c r="O11" s="227"/>
    </row>
    <row r="12" spans="1:21" s="491" customFormat="1" ht="18.75">
      <c r="A12" s="506" t="s">
        <v>343</v>
      </c>
      <c r="B12" s="486" t="s">
        <v>437</v>
      </c>
      <c r="C12" s="421">
        <v>6143333.4348658994</v>
      </c>
      <c r="D12" s="421">
        <v>325371.99089887633</v>
      </c>
      <c r="E12" s="421">
        <v>214742.08637827716</v>
      </c>
      <c r="F12" s="421">
        <v>46551.489992509363</v>
      </c>
      <c r="G12" s="477">
        <f t="shared" si="0"/>
        <v>6729999.0021355627</v>
      </c>
      <c r="H12" s="488">
        <v>15870</v>
      </c>
      <c r="I12" s="628">
        <v>3124</v>
      </c>
      <c r="J12" s="629" t="s">
        <v>245</v>
      </c>
      <c r="K12" s="480">
        <f t="shared" si="1"/>
        <v>2154.2890531803978</v>
      </c>
      <c r="L12" s="489"/>
      <c r="M12" s="490"/>
      <c r="N12" s="490"/>
      <c r="O12" s="490"/>
    </row>
    <row r="13" spans="1:21" s="220" customFormat="1" ht="20.100000000000001" customHeight="1">
      <c r="A13" s="505" t="s">
        <v>344</v>
      </c>
      <c r="B13" s="476" t="s">
        <v>312</v>
      </c>
      <c r="C13" s="485">
        <v>3184062.1634634109</v>
      </c>
      <c r="D13" s="485">
        <v>113301.7577196754</v>
      </c>
      <c r="E13" s="485">
        <v>103813.81524928007</v>
      </c>
      <c r="F13" s="485">
        <v>8773.1945856138173</v>
      </c>
      <c r="G13" s="477">
        <f t="shared" si="0"/>
        <v>3409950.9310179804</v>
      </c>
      <c r="H13" s="474">
        <v>730</v>
      </c>
      <c r="I13" s="435">
        <v>730</v>
      </c>
      <c r="J13" s="484" t="s">
        <v>397</v>
      </c>
      <c r="K13" s="480">
        <f t="shared" si="1"/>
        <v>4671.1656589287404</v>
      </c>
      <c r="L13" s="226"/>
      <c r="M13" s="227"/>
      <c r="N13" s="227"/>
      <c r="O13" s="227"/>
    </row>
    <row r="14" spans="1:21" s="220" customFormat="1" ht="20.100000000000001" customHeight="1">
      <c r="A14" s="505" t="s">
        <v>345</v>
      </c>
      <c r="B14" s="476" t="s">
        <v>438</v>
      </c>
      <c r="C14" s="485">
        <v>3471990.9670783496</v>
      </c>
      <c r="D14" s="485">
        <v>120496.09396288387</v>
      </c>
      <c r="E14" s="485">
        <v>110405.69439242197</v>
      </c>
      <c r="F14" s="485">
        <v>9330.2672475593008</v>
      </c>
      <c r="G14" s="477">
        <f t="shared" si="0"/>
        <v>3712223.0226812148</v>
      </c>
      <c r="H14" s="474">
        <v>6975</v>
      </c>
      <c r="I14" s="435">
        <v>12571</v>
      </c>
      <c r="J14" s="484" t="s">
        <v>245</v>
      </c>
      <c r="K14" s="480">
        <f t="shared" si="1"/>
        <v>295.30053477696401</v>
      </c>
      <c r="L14" s="226"/>
      <c r="M14" s="227"/>
      <c r="N14" s="227"/>
      <c r="O14" s="227"/>
    </row>
    <row r="15" spans="1:21" s="220" customFormat="1" ht="38.25" customHeight="1">
      <c r="A15" s="506" t="s">
        <v>346</v>
      </c>
      <c r="B15" s="492" t="s">
        <v>374</v>
      </c>
      <c r="C15" s="487">
        <v>3589435.7445808011</v>
      </c>
      <c r="D15" s="487">
        <v>127726.58264952558</v>
      </c>
      <c r="E15" s="487">
        <v>117030.69855638368</v>
      </c>
      <c r="F15" s="487">
        <v>9890.1392696150651</v>
      </c>
      <c r="G15" s="477">
        <f>SUM(C15:F15)</f>
        <v>3844083.1650563255</v>
      </c>
      <c r="H15" s="488">
        <v>35</v>
      </c>
      <c r="I15" s="628">
        <v>49</v>
      </c>
      <c r="J15" s="629" t="s">
        <v>397</v>
      </c>
      <c r="K15" s="480">
        <f t="shared" si="1"/>
        <v>78450.676837884195</v>
      </c>
      <c r="L15" s="226"/>
      <c r="M15" s="227"/>
      <c r="N15" s="227"/>
      <c r="O15" s="227"/>
    </row>
    <row r="16" spans="1:21" s="220" customFormat="1" ht="18.75">
      <c r="A16" s="505" t="s">
        <v>357</v>
      </c>
      <c r="B16" s="493" t="s">
        <v>463</v>
      </c>
      <c r="C16" s="485">
        <v>26370351.348234944</v>
      </c>
      <c r="D16" s="485">
        <v>471789.38680337078</v>
      </c>
      <c r="E16" s="485">
        <v>468235.23019850202</v>
      </c>
      <c r="F16" s="485">
        <v>561251.19518913829</v>
      </c>
      <c r="G16" s="477">
        <f t="shared" si="0"/>
        <v>27871627.160425954</v>
      </c>
      <c r="H16" s="474">
        <v>237</v>
      </c>
      <c r="I16" s="435">
        <v>250</v>
      </c>
      <c r="J16" s="484" t="s">
        <v>382</v>
      </c>
      <c r="K16" s="480">
        <f t="shared" si="1"/>
        <v>111486.50864170381</v>
      </c>
      <c r="L16" s="226"/>
      <c r="M16" s="227"/>
      <c r="N16" s="227"/>
      <c r="O16" s="227"/>
    </row>
    <row r="17" spans="1:21" s="220" customFormat="1" ht="20.100000000000001" customHeight="1">
      <c r="A17" s="505" t="s">
        <v>358</v>
      </c>
      <c r="B17" s="476" t="s">
        <v>326</v>
      </c>
      <c r="C17" s="485">
        <v>2930039.0386927719</v>
      </c>
      <c r="D17" s="485">
        <v>52421.042978152305</v>
      </c>
      <c r="E17" s="485">
        <v>52026.136688722443</v>
      </c>
      <c r="F17" s="485">
        <v>62361.24390990426</v>
      </c>
      <c r="G17" s="477">
        <f t="shared" si="0"/>
        <v>3096847.4622695507</v>
      </c>
      <c r="H17" s="474">
        <v>221</v>
      </c>
      <c r="I17" s="435">
        <v>229</v>
      </c>
      <c r="J17" s="484" t="s">
        <v>244</v>
      </c>
      <c r="K17" s="480">
        <f t="shared" si="1"/>
        <v>13523.351363622492</v>
      </c>
      <c r="L17" s="226"/>
      <c r="M17" s="227"/>
      <c r="N17" s="227"/>
      <c r="O17" s="227"/>
    </row>
    <row r="18" spans="1:21" s="220" customFormat="1" ht="57" customHeight="1">
      <c r="A18" s="506" t="s">
        <v>359</v>
      </c>
      <c r="B18" s="493" t="s">
        <v>439</v>
      </c>
      <c r="C18" s="487">
        <v>39707220.421262532</v>
      </c>
      <c r="D18" s="487">
        <v>1121839.1170067654</v>
      </c>
      <c r="E18" s="487">
        <v>6128958.4670385029</v>
      </c>
      <c r="F18" s="487">
        <v>7796543.4738690564</v>
      </c>
      <c r="G18" s="477">
        <f t="shared" si="0"/>
        <v>54754561.479176857</v>
      </c>
      <c r="H18" s="488">
        <v>7</v>
      </c>
      <c r="I18" s="628">
        <v>6</v>
      </c>
      <c r="J18" s="629" t="s">
        <v>382</v>
      </c>
      <c r="K18" s="480">
        <f t="shared" si="1"/>
        <v>9125760.2465294767</v>
      </c>
      <c r="L18" s="226"/>
      <c r="M18" s="227"/>
      <c r="N18" s="227"/>
      <c r="O18" s="227"/>
    </row>
    <row r="19" spans="1:21" s="220" customFormat="1" ht="37.5">
      <c r="A19" s="506" t="s">
        <v>360</v>
      </c>
      <c r="B19" s="493" t="s">
        <v>377</v>
      </c>
      <c r="C19" s="487">
        <v>256866261.78118724</v>
      </c>
      <c r="D19" s="487">
        <v>8745564.0392361917</v>
      </c>
      <c r="E19" s="487">
        <v>48321223.866310127</v>
      </c>
      <c r="F19" s="487">
        <v>77530789.457147494</v>
      </c>
      <c r="G19" s="477">
        <f t="shared" si="0"/>
        <v>391463839.14388102</v>
      </c>
      <c r="H19" s="488">
        <v>8905</v>
      </c>
      <c r="I19" s="628">
        <v>9164</v>
      </c>
      <c r="J19" s="629" t="s">
        <v>382</v>
      </c>
      <c r="K19" s="480">
        <f t="shared" si="1"/>
        <v>42717.573018756113</v>
      </c>
      <c r="L19" s="226"/>
      <c r="M19" s="227"/>
      <c r="N19" s="227"/>
      <c r="O19" s="227"/>
    </row>
    <row r="20" spans="1:21" s="220" customFormat="1" ht="20.100000000000001" customHeight="1">
      <c r="A20" s="505" t="s">
        <v>361</v>
      </c>
      <c r="B20" s="476" t="s">
        <v>319</v>
      </c>
      <c r="C20" s="485">
        <v>285879396.33499712</v>
      </c>
      <c r="D20" s="485">
        <v>8848598.503020836</v>
      </c>
      <c r="E20" s="485">
        <v>49856572.233146578</v>
      </c>
      <c r="F20" s="485">
        <v>77548899.677211791</v>
      </c>
      <c r="G20" s="477">
        <f t="shared" si="0"/>
        <v>422133466.74837625</v>
      </c>
      <c r="H20" s="474">
        <v>725</v>
      </c>
      <c r="I20" s="435">
        <v>645</v>
      </c>
      <c r="J20" s="484" t="s">
        <v>383</v>
      </c>
      <c r="K20" s="480">
        <f t="shared" si="1"/>
        <v>654470.49108275387</v>
      </c>
      <c r="L20" s="226"/>
      <c r="M20" s="227"/>
      <c r="N20" s="227"/>
      <c r="O20" s="227"/>
    </row>
    <row r="21" spans="1:21" s="220" customFormat="1" ht="20.100000000000001" customHeight="1">
      <c r="A21" s="509">
        <v>141</v>
      </c>
      <c r="B21" s="510" t="s">
        <v>468</v>
      </c>
      <c r="C21" s="495">
        <v>228109439.35563958</v>
      </c>
      <c r="D21" s="495">
        <v>7778276.6179063944</v>
      </c>
      <c r="E21" s="495">
        <v>43002787.949526303</v>
      </c>
      <c r="F21" s="495">
        <v>69761411.313374877</v>
      </c>
      <c r="G21" s="477">
        <f t="shared" si="0"/>
        <v>348651915.23644716</v>
      </c>
      <c r="H21" s="304"/>
      <c r="I21" s="435">
        <v>16</v>
      </c>
      <c r="J21" s="541" t="s">
        <v>383</v>
      </c>
      <c r="K21" s="480">
        <f t="shared" si="1"/>
        <v>21790744.702277947</v>
      </c>
      <c r="L21" s="226"/>
      <c r="M21" s="227"/>
      <c r="N21" s="227"/>
      <c r="O21" s="227"/>
      <c r="R21" s="220" t="s">
        <v>470</v>
      </c>
    </row>
    <row r="22" spans="1:21" s="220" customFormat="1" ht="20.100000000000001" customHeight="1">
      <c r="A22" s="505" t="s">
        <v>363</v>
      </c>
      <c r="B22" s="476" t="s">
        <v>440</v>
      </c>
      <c r="C22" s="485">
        <v>19539405.641961787</v>
      </c>
      <c r="D22" s="485">
        <v>477212.2533183521</v>
      </c>
      <c r="E22" s="485">
        <v>549279.99082147318</v>
      </c>
      <c r="F22" s="485">
        <v>55857.263455680397</v>
      </c>
      <c r="G22" s="477">
        <f t="shared" si="0"/>
        <v>20621755.149557292</v>
      </c>
      <c r="H22" s="474">
        <v>2415</v>
      </c>
      <c r="I22" s="435">
        <v>1600</v>
      </c>
      <c r="J22" s="484" t="s">
        <v>245</v>
      </c>
      <c r="K22" s="480">
        <f t="shared" si="1"/>
        <v>12888.596968473308</v>
      </c>
      <c r="L22" s="226"/>
      <c r="M22" s="227"/>
      <c r="N22" s="227"/>
      <c r="O22" s="227"/>
    </row>
    <row r="23" spans="1:21" s="220" customFormat="1" ht="20.100000000000001" customHeight="1">
      <c r="A23" s="505" t="s">
        <v>364</v>
      </c>
      <c r="B23" s="476" t="s">
        <v>441</v>
      </c>
      <c r="C23" s="485">
        <v>4862746.8479904467</v>
      </c>
      <c r="D23" s="485">
        <v>119303.06332958803</v>
      </c>
      <c r="E23" s="485">
        <v>137319.9977053683</v>
      </c>
      <c r="F23" s="485">
        <v>13964.315863920099</v>
      </c>
      <c r="G23" s="477">
        <f t="shared" si="0"/>
        <v>5133334.2248893231</v>
      </c>
      <c r="H23" s="474">
        <v>26000</v>
      </c>
      <c r="I23" s="435">
        <v>9500</v>
      </c>
      <c r="J23" s="484" t="s">
        <v>261</v>
      </c>
      <c r="K23" s="480">
        <f t="shared" si="1"/>
        <v>540.35097104098134</v>
      </c>
      <c r="L23" s="226"/>
      <c r="M23" s="227"/>
      <c r="N23" s="227"/>
      <c r="O23" s="227"/>
    </row>
    <row r="24" spans="1:21" s="224" customFormat="1" ht="20.25" customHeight="1">
      <c r="A24" s="222"/>
      <c r="B24" s="228" t="s">
        <v>315</v>
      </c>
      <c r="C24" s="223">
        <f>SUM(C6:C23)</f>
        <v>1930426876.7573769</v>
      </c>
      <c r="D24" s="223">
        <f t="shared" ref="D24:G24" si="2">SUM(D6:D23)</f>
        <v>63284034.530586891</v>
      </c>
      <c r="E24" s="223">
        <f t="shared" si="2"/>
        <v>332034720.15069896</v>
      </c>
      <c r="F24" s="223">
        <f t="shared" si="2"/>
        <v>532737333.24340367</v>
      </c>
      <c r="G24" s="223">
        <f t="shared" si="2"/>
        <v>2858482964.682066</v>
      </c>
      <c r="H24" s="302"/>
      <c r="I24" s="630"/>
      <c r="J24" s="631"/>
      <c r="K24" s="640"/>
      <c r="L24" s="218"/>
      <c r="M24" s="219"/>
      <c r="N24" s="219"/>
      <c r="O24" s="219"/>
      <c r="P24" s="220"/>
      <c r="Q24" s="220"/>
      <c r="R24" s="220"/>
      <c r="S24" s="220"/>
      <c r="T24" s="220"/>
      <c r="U24" s="220"/>
    </row>
    <row r="25" spans="1:21" s="220" customFormat="1" ht="20.100000000000001" customHeight="1">
      <c r="A25" s="507" t="s">
        <v>327</v>
      </c>
      <c r="B25" s="494" t="s">
        <v>442</v>
      </c>
      <c r="C25" s="495">
        <v>302243052.3730216</v>
      </c>
      <c r="D25" s="495">
        <v>9127876.1285423692</v>
      </c>
      <c r="E25" s="495">
        <v>48914444.724729605</v>
      </c>
      <c r="F25" s="495">
        <v>86027306.159438729</v>
      </c>
      <c r="G25" s="496">
        <f>SUM(C25:F25)</f>
        <v>446312679.38573229</v>
      </c>
      <c r="H25" s="392">
        <v>183194</v>
      </c>
      <c r="I25" s="503">
        <v>460741</v>
      </c>
      <c r="J25" s="541" t="s">
        <v>399</v>
      </c>
      <c r="K25" s="641">
        <f>G25/I25</f>
        <v>968.68453075748039</v>
      </c>
      <c r="L25" s="226"/>
      <c r="M25" s="227"/>
      <c r="N25" s="227"/>
      <c r="O25" s="227"/>
    </row>
    <row r="26" spans="1:21" s="220" customFormat="1" ht="20.100000000000001" customHeight="1">
      <c r="A26" s="505" t="s">
        <v>328</v>
      </c>
      <c r="B26" s="498" t="s">
        <v>443</v>
      </c>
      <c r="C26" s="485">
        <v>285600509.24256849</v>
      </c>
      <c r="D26" s="485">
        <v>8914576.7122864407</v>
      </c>
      <c r="E26" s="485">
        <v>48266414.132892728</v>
      </c>
      <c r="F26" s="485">
        <v>83180042.075288057</v>
      </c>
      <c r="G26" s="496">
        <f t="shared" ref="G26:G52" si="3">SUM(C26:F26)</f>
        <v>425961542.16303569</v>
      </c>
      <c r="H26" s="474">
        <v>17355</v>
      </c>
      <c r="I26" s="435">
        <v>19935</v>
      </c>
      <c r="J26" s="484" t="s">
        <v>400</v>
      </c>
      <c r="K26" s="641">
        <f t="shared" ref="K26:K43" si="4">G26/I26</f>
        <v>21367.521553199684</v>
      </c>
      <c r="L26" s="226"/>
      <c r="M26" s="227"/>
      <c r="N26" s="227"/>
      <c r="O26" s="227"/>
    </row>
    <row r="27" spans="1:21" s="220" customFormat="1" ht="20.100000000000001" customHeight="1">
      <c r="A27" s="505" t="s">
        <v>329</v>
      </c>
      <c r="B27" s="498" t="s">
        <v>444</v>
      </c>
      <c r="C27" s="485">
        <v>36256736.964441232</v>
      </c>
      <c r="D27" s="485">
        <v>3288905.2135955063</v>
      </c>
      <c r="E27" s="485">
        <v>1397138.2395131085</v>
      </c>
      <c r="F27" s="485">
        <v>323138.45397003752</v>
      </c>
      <c r="G27" s="496">
        <f t="shared" si="3"/>
        <v>41265918.871519886</v>
      </c>
      <c r="H27" s="474">
        <v>3904</v>
      </c>
      <c r="I27" s="435">
        <v>4177</v>
      </c>
      <c r="J27" s="484" t="s">
        <v>401</v>
      </c>
      <c r="K27" s="641">
        <f t="shared" si="4"/>
        <v>9879.3198160210413</v>
      </c>
      <c r="L27" s="226"/>
      <c r="M27" s="227"/>
      <c r="N27" s="227"/>
      <c r="O27" s="227"/>
    </row>
    <row r="28" spans="1:21" s="617" customFormat="1" ht="20.100000000000001" customHeight="1">
      <c r="A28" s="618" t="s">
        <v>330</v>
      </c>
      <c r="B28" s="611" t="s">
        <v>445</v>
      </c>
      <c r="C28" s="612">
        <v>25352449.333798822</v>
      </c>
      <c r="D28" s="612">
        <v>712970.69084831467</v>
      </c>
      <c r="E28" s="612">
        <v>1097891.8715674158</v>
      </c>
      <c r="F28" s="612">
        <v>1632405.5114887648</v>
      </c>
      <c r="G28" s="613">
        <f t="shared" si="3"/>
        <v>28795717.407703318</v>
      </c>
      <c r="H28" s="614">
        <v>5664</v>
      </c>
      <c r="I28" s="632">
        <v>5664</v>
      </c>
      <c r="J28" s="633" t="s">
        <v>402</v>
      </c>
      <c r="K28" s="641">
        <f t="shared" si="4"/>
        <v>5083.989655314851</v>
      </c>
      <c r="L28" s="615"/>
      <c r="M28" s="616"/>
      <c r="N28" s="616"/>
      <c r="O28" s="616"/>
      <c r="R28" s="617" t="s">
        <v>510</v>
      </c>
    </row>
    <row r="29" spans="1:21" s="617" customFormat="1" ht="20.100000000000001" customHeight="1">
      <c r="A29" s="618" t="s">
        <v>331</v>
      </c>
      <c r="B29" s="611" t="s">
        <v>446</v>
      </c>
      <c r="C29" s="612">
        <v>8868748.2772439197</v>
      </c>
      <c r="D29" s="612">
        <v>316875.86259925092</v>
      </c>
      <c r="E29" s="612">
        <v>487951.94291885139</v>
      </c>
      <c r="F29" s="612">
        <v>725513.5606616732</v>
      </c>
      <c r="G29" s="613">
        <f t="shared" si="3"/>
        <v>10399089.643423697</v>
      </c>
      <c r="H29" s="614">
        <v>11</v>
      </c>
      <c r="I29" s="632">
        <v>11</v>
      </c>
      <c r="J29" s="633" t="s">
        <v>243</v>
      </c>
      <c r="K29" s="641">
        <f t="shared" si="4"/>
        <v>945371.78576579061</v>
      </c>
      <c r="L29" s="615"/>
      <c r="M29" s="616"/>
      <c r="N29" s="616"/>
      <c r="O29" s="616"/>
    </row>
    <row r="30" spans="1:21" s="617" customFormat="1" ht="20.100000000000001" customHeight="1">
      <c r="A30" s="618" t="s">
        <v>332</v>
      </c>
      <c r="B30" s="611" t="s">
        <v>447</v>
      </c>
      <c r="C30" s="612">
        <v>15508823.235176859</v>
      </c>
      <c r="D30" s="612">
        <v>554532.75954868901</v>
      </c>
      <c r="E30" s="612">
        <v>853915.9001079899</v>
      </c>
      <c r="F30" s="612">
        <v>1269648.7311579282</v>
      </c>
      <c r="G30" s="613">
        <f t="shared" si="3"/>
        <v>18186920.625991467</v>
      </c>
      <c r="H30" s="614">
        <v>31</v>
      </c>
      <c r="I30" s="632">
        <v>31</v>
      </c>
      <c r="J30" s="633" t="s">
        <v>241</v>
      </c>
      <c r="K30" s="641">
        <f t="shared" si="4"/>
        <v>586674.85890295054</v>
      </c>
      <c r="L30" s="615"/>
      <c r="M30" s="616"/>
      <c r="N30" s="616"/>
      <c r="O30" s="616"/>
    </row>
    <row r="31" spans="1:21" s="220" customFormat="1" ht="20.100000000000001" customHeight="1">
      <c r="A31" s="505" t="s">
        <v>333</v>
      </c>
      <c r="B31" s="498" t="s">
        <v>369</v>
      </c>
      <c r="C31" s="485">
        <v>20274462.138667017</v>
      </c>
      <c r="D31" s="485">
        <v>650460.73708041222</v>
      </c>
      <c r="E31" s="485">
        <v>3164552.4768071435</v>
      </c>
      <c r="F31" s="485">
        <v>4951393.6104757739</v>
      </c>
      <c r="G31" s="496">
        <f t="shared" si="3"/>
        <v>29040868.963030349</v>
      </c>
      <c r="H31" s="392">
        <v>53828</v>
      </c>
      <c r="I31" s="503">
        <v>1440</v>
      </c>
      <c r="J31" s="557" t="s">
        <v>403</v>
      </c>
      <c r="K31" s="641">
        <f t="shared" si="4"/>
        <v>20167.27011321552</v>
      </c>
      <c r="L31" s="226"/>
      <c r="M31" s="227"/>
      <c r="N31" s="227"/>
      <c r="O31" s="227"/>
    </row>
    <row r="32" spans="1:21" s="617" customFormat="1" ht="18.75">
      <c r="A32" s="610" t="s">
        <v>334</v>
      </c>
      <c r="B32" s="611" t="s">
        <v>370</v>
      </c>
      <c r="C32" s="612">
        <v>5872727.2602928942</v>
      </c>
      <c r="D32" s="612">
        <v>126533.55201622972</v>
      </c>
      <c r="E32" s="612">
        <v>91239.78786933003</v>
      </c>
      <c r="F32" s="612">
        <v>5505.8028859758642</v>
      </c>
      <c r="G32" s="613">
        <f t="shared" si="3"/>
        <v>6096006.4030644298</v>
      </c>
      <c r="H32" s="614">
        <v>1045</v>
      </c>
      <c r="I32" s="632">
        <v>1387</v>
      </c>
      <c r="J32" s="557" t="s">
        <v>403</v>
      </c>
      <c r="K32" s="641">
        <f t="shared" si="4"/>
        <v>4395.1019488568345</v>
      </c>
      <c r="L32" s="615"/>
      <c r="M32" s="616"/>
      <c r="N32" s="616"/>
      <c r="O32" s="616"/>
      <c r="R32" s="617" t="s">
        <v>511</v>
      </c>
    </row>
    <row r="33" spans="1:20" s="220" customFormat="1" ht="20.100000000000001" customHeight="1">
      <c r="A33" s="505" t="s">
        <v>335</v>
      </c>
      <c r="B33" s="498" t="s">
        <v>448</v>
      </c>
      <c r="C33" s="485">
        <v>6662313.2575612832</v>
      </c>
      <c r="D33" s="485">
        <v>180762.21716604242</v>
      </c>
      <c r="E33" s="485">
        <v>218355.41409904286</v>
      </c>
      <c r="F33" s="485">
        <v>4039.0755513940912</v>
      </c>
      <c r="G33" s="496">
        <f t="shared" si="3"/>
        <v>7065469.9643777627</v>
      </c>
      <c r="H33" s="474">
        <v>1428</v>
      </c>
      <c r="I33" s="435">
        <v>1507</v>
      </c>
      <c r="J33" s="557" t="s">
        <v>241</v>
      </c>
      <c r="K33" s="641">
        <f t="shared" si="4"/>
        <v>4688.4339511464914</v>
      </c>
      <c r="L33" s="226"/>
      <c r="M33" s="227"/>
      <c r="N33" s="227"/>
      <c r="O33" s="227"/>
    </row>
    <row r="34" spans="1:20" s="220" customFormat="1" ht="20.100000000000001" customHeight="1">
      <c r="A34" s="505" t="s">
        <v>336</v>
      </c>
      <c r="B34" s="498" t="s">
        <v>371</v>
      </c>
      <c r="C34" s="485">
        <v>25030931.958732881</v>
      </c>
      <c r="D34" s="485">
        <v>686896.42523096129</v>
      </c>
      <c r="E34" s="485">
        <v>857408.17557636288</v>
      </c>
      <c r="F34" s="485">
        <v>94355.417095297569</v>
      </c>
      <c r="G34" s="496">
        <f t="shared" si="3"/>
        <v>26669591.976635501</v>
      </c>
      <c r="H34" s="474">
        <v>94977</v>
      </c>
      <c r="I34" s="435">
        <v>93741</v>
      </c>
      <c r="J34" s="557" t="s">
        <v>404</v>
      </c>
      <c r="K34" s="641">
        <f t="shared" si="4"/>
        <v>284.50296003494202</v>
      </c>
      <c r="L34" s="226"/>
      <c r="M34" s="227"/>
      <c r="N34" s="227"/>
      <c r="O34" s="227"/>
    </row>
    <row r="35" spans="1:20" s="220" customFormat="1" ht="20.100000000000001" customHeight="1">
      <c r="A35" s="505" t="s">
        <v>347</v>
      </c>
      <c r="B35" s="498" t="s">
        <v>249</v>
      </c>
      <c r="C35" s="485">
        <v>5299838.7875612807</v>
      </c>
      <c r="D35" s="485">
        <v>180762.21716604242</v>
      </c>
      <c r="E35" s="485">
        <v>200393.35409904286</v>
      </c>
      <c r="F35" s="485">
        <v>24400.195551394092</v>
      </c>
      <c r="G35" s="496">
        <f t="shared" si="3"/>
        <v>5705394.5543777598</v>
      </c>
      <c r="H35" s="474">
        <v>1</v>
      </c>
      <c r="I35" s="435">
        <v>1</v>
      </c>
      <c r="J35" s="557" t="s">
        <v>248</v>
      </c>
      <c r="K35" s="641">
        <f t="shared" si="4"/>
        <v>5705394.5543777598</v>
      </c>
      <c r="L35" s="226"/>
      <c r="M35" s="227"/>
      <c r="N35" s="227"/>
      <c r="O35" s="227"/>
    </row>
    <row r="36" spans="1:20" s="617" customFormat="1" ht="20.100000000000001" customHeight="1">
      <c r="A36" s="618" t="s">
        <v>348</v>
      </c>
      <c r="B36" s="619" t="s">
        <v>375</v>
      </c>
      <c r="C36" s="612">
        <v>900000</v>
      </c>
      <c r="D36" s="612">
        <v>0</v>
      </c>
      <c r="E36" s="612">
        <v>0</v>
      </c>
      <c r="F36" s="612">
        <v>0</v>
      </c>
      <c r="G36" s="613">
        <f t="shared" si="3"/>
        <v>900000</v>
      </c>
      <c r="H36" s="614">
        <v>6</v>
      </c>
      <c r="I36" s="632">
        <v>6</v>
      </c>
      <c r="J36" s="634" t="s">
        <v>321</v>
      </c>
      <c r="K36" s="641">
        <f t="shared" si="4"/>
        <v>150000</v>
      </c>
      <c r="L36" s="615"/>
      <c r="M36" s="616"/>
      <c r="N36" s="616"/>
      <c r="O36" s="616"/>
    </row>
    <row r="37" spans="1:20" s="220" customFormat="1" ht="20.100000000000001" customHeight="1">
      <c r="A37" s="505" t="s">
        <v>349</v>
      </c>
      <c r="B37" s="498" t="s">
        <v>313</v>
      </c>
      <c r="C37" s="485">
        <v>20657821.605695464</v>
      </c>
      <c r="D37" s="485">
        <v>341216.48119038698</v>
      </c>
      <c r="E37" s="485">
        <v>240068.13390303793</v>
      </c>
      <c r="F37" s="485">
        <v>25570759.114880372</v>
      </c>
      <c r="G37" s="496">
        <f t="shared" si="3"/>
        <v>46809865.335669264</v>
      </c>
      <c r="H37" s="474">
        <v>1309</v>
      </c>
      <c r="I37" s="435">
        <v>1488</v>
      </c>
      <c r="J37" s="557" t="s">
        <v>247</v>
      </c>
      <c r="K37" s="641">
        <f t="shared" si="4"/>
        <v>31458.242833111064</v>
      </c>
      <c r="L37" s="226" t="s">
        <v>385</v>
      </c>
      <c r="M37" s="227"/>
      <c r="N37" s="227"/>
      <c r="O37" s="227"/>
      <c r="S37" s="500"/>
    </row>
    <row r="38" spans="1:20" s="220" customFormat="1" ht="20.100000000000001" customHeight="1">
      <c r="A38" s="505" t="s">
        <v>350</v>
      </c>
      <c r="B38" s="498" t="s">
        <v>449</v>
      </c>
      <c r="C38" s="485">
        <v>148074156.51417276</v>
      </c>
      <c r="D38" s="485">
        <v>2047298.8871423216</v>
      </c>
      <c r="E38" s="485">
        <v>1440408.8034182277</v>
      </c>
      <c r="F38" s="485">
        <v>153424554.68928224</v>
      </c>
      <c r="G38" s="496">
        <f t="shared" si="3"/>
        <v>304986418.89401555</v>
      </c>
      <c r="H38" s="474">
        <v>1</v>
      </c>
      <c r="I38" s="435">
        <v>1</v>
      </c>
      <c r="J38" s="557" t="s">
        <v>251</v>
      </c>
      <c r="K38" s="641">
        <f t="shared" si="4"/>
        <v>304986418.89401555</v>
      </c>
      <c r="L38" s="226" t="s">
        <v>386</v>
      </c>
      <c r="M38" s="227"/>
      <c r="N38" s="227"/>
      <c r="O38" s="227"/>
      <c r="S38" s="500"/>
    </row>
    <row r="39" spans="1:20" s="220" customFormat="1" ht="20.100000000000001" customHeight="1">
      <c r="A39" s="505" t="s">
        <v>351</v>
      </c>
      <c r="B39" s="498" t="s">
        <v>450</v>
      </c>
      <c r="C39" s="485">
        <v>60003153.737086385</v>
      </c>
      <c r="D39" s="485">
        <v>1023649.4435711608</v>
      </c>
      <c r="E39" s="485">
        <v>720204.40170911385</v>
      </c>
      <c r="F39" s="485">
        <v>76712277.344641119</v>
      </c>
      <c r="G39" s="496">
        <f t="shared" si="3"/>
        <v>138459284.92700779</v>
      </c>
      <c r="H39" s="474">
        <v>1</v>
      </c>
      <c r="I39" s="435">
        <v>1</v>
      </c>
      <c r="J39" s="557" t="s">
        <v>251</v>
      </c>
      <c r="K39" s="641">
        <f t="shared" si="4"/>
        <v>138459284.92700779</v>
      </c>
      <c r="M39" s="227"/>
      <c r="N39" s="227"/>
      <c r="O39" s="227"/>
      <c r="S39" s="500"/>
    </row>
    <row r="40" spans="1:20" s="220" customFormat="1" ht="20.100000000000001" customHeight="1">
      <c r="A40" s="505" t="s">
        <v>352</v>
      </c>
      <c r="B40" s="498" t="s">
        <v>451</v>
      </c>
      <c r="C40" s="485">
        <v>19923521.680636063</v>
      </c>
      <c r="D40" s="485">
        <v>562490.50034561497</v>
      </c>
      <c r="E40" s="485">
        <v>518391.89483719575</v>
      </c>
      <c r="F40" s="485">
        <v>181624.78804728537</v>
      </c>
      <c r="G40" s="496">
        <f t="shared" si="3"/>
        <v>21186028.863866158</v>
      </c>
      <c r="H40" s="474">
        <v>1</v>
      </c>
      <c r="I40" s="435">
        <v>1</v>
      </c>
      <c r="J40" s="635" t="s">
        <v>248</v>
      </c>
      <c r="K40" s="641">
        <f t="shared" si="4"/>
        <v>21186028.863866158</v>
      </c>
      <c r="L40" s="226" t="s">
        <v>384</v>
      </c>
      <c r="M40" s="227"/>
      <c r="N40" s="227"/>
      <c r="O40" s="227"/>
      <c r="T40" s="220" t="s">
        <v>411</v>
      </c>
    </row>
    <row r="41" spans="1:20" s="220" customFormat="1" ht="18.75">
      <c r="A41" s="506" t="s">
        <v>353</v>
      </c>
      <c r="B41" s="498" t="s">
        <v>452</v>
      </c>
      <c r="C41" s="485">
        <v>17198609.551171586</v>
      </c>
      <c r="D41" s="485">
        <v>506134.20806491887</v>
      </c>
      <c r="E41" s="485">
        <v>406265.58147732005</v>
      </c>
      <c r="F41" s="485">
        <v>102111.33154390339</v>
      </c>
      <c r="G41" s="496">
        <f t="shared" si="3"/>
        <v>18213120.672257729</v>
      </c>
      <c r="H41" s="474">
        <v>3203</v>
      </c>
      <c r="I41" s="435">
        <v>3028</v>
      </c>
      <c r="J41" s="557" t="s">
        <v>241</v>
      </c>
      <c r="K41" s="641">
        <f t="shared" si="4"/>
        <v>6014.9011467165556</v>
      </c>
      <c r="L41" s="226"/>
      <c r="M41" s="227"/>
      <c r="N41" s="227"/>
      <c r="O41" s="227"/>
    </row>
    <row r="42" spans="1:20" s="220" customFormat="1" ht="20.100000000000001" customHeight="1">
      <c r="A42" s="505" t="s">
        <v>354</v>
      </c>
      <c r="B42" s="498" t="s">
        <v>376</v>
      </c>
      <c r="C42" s="485">
        <v>36580696.935597666</v>
      </c>
      <c r="D42" s="485">
        <v>976115.97269662912</v>
      </c>
      <c r="E42" s="485">
        <v>2133267.9921348323</v>
      </c>
      <c r="F42" s="485">
        <v>1231515.5679775281</v>
      </c>
      <c r="G42" s="496">
        <f t="shared" si="3"/>
        <v>40921596.468406655</v>
      </c>
      <c r="H42" s="474">
        <v>150</v>
      </c>
      <c r="I42" s="435">
        <v>185</v>
      </c>
      <c r="J42" s="557" t="s">
        <v>244</v>
      </c>
      <c r="K42" s="641">
        <f t="shared" si="4"/>
        <v>221197.81874814408</v>
      </c>
      <c r="L42" s="226"/>
      <c r="M42" s="227"/>
      <c r="N42" s="227"/>
      <c r="O42" s="227"/>
    </row>
    <row r="43" spans="1:20" s="617" customFormat="1" ht="20.100000000000001" customHeight="1">
      <c r="A43" s="618" t="s">
        <v>355</v>
      </c>
      <c r="B43" s="611" t="s">
        <v>453</v>
      </c>
      <c r="C43" s="612">
        <v>27591830.153109811</v>
      </c>
      <c r="D43" s="612">
        <v>542286.65149812726</v>
      </c>
      <c r="E43" s="612">
        <v>175958.56229712858</v>
      </c>
      <c r="F43" s="612">
        <v>12117.226654182276</v>
      </c>
      <c r="G43" s="613">
        <f t="shared" si="3"/>
        <v>28322192.59355925</v>
      </c>
      <c r="H43" s="614">
        <v>75000</v>
      </c>
      <c r="I43" s="632">
        <v>66254</v>
      </c>
      <c r="J43" s="634" t="s">
        <v>241</v>
      </c>
      <c r="K43" s="641">
        <f t="shared" si="4"/>
        <v>427.47898381319243</v>
      </c>
      <c r="L43" s="615"/>
      <c r="M43" s="616"/>
      <c r="N43" s="616"/>
      <c r="O43" s="616"/>
      <c r="R43" s="617" t="s">
        <v>509</v>
      </c>
    </row>
    <row r="44" spans="1:20" s="220" customFormat="1" ht="18.75">
      <c r="A44" s="508" t="s">
        <v>396</v>
      </c>
      <c r="B44" s="501" t="s">
        <v>464</v>
      </c>
      <c r="C44" s="485">
        <v>3247408.410292896</v>
      </c>
      <c r="D44" s="485">
        <v>126533.55201622972</v>
      </c>
      <c r="E44" s="485">
        <v>41056.99786933</v>
      </c>
      <c r="F44" s="485">
        <v>3585.5528859758638</v>
      </c>
      <c r="G44" s="496">
        <f t="shared" si="3"/>
        <v>3418584.5130644315</v>
      </c>
      <c r="H44" s="474">
        <v>7</v>
      </c>
      <c r="I44" s="435">
        <v>4</v>
      </c>
      <c r="J44" s="557" t="s">
        <v>241</v>
      </c>
      <c r="K44" s="641">
        <f>G44/I44</f>
        <v>854646.12826610787</v>
      </c>
      <c r="L44" s="226"/>
      <c r="M44" s="227"/>
      <c r="N44" s="227"/>
      <c r="O44" s="227"/>
    </row>
    <row r="45" spans="1:20" s="220" customFormat="1" ht="18.75">
      <c r="A45" s="511">
        <v>154</v>
      </c>
      <c r="B45" s="501" t="s">
        <v>465</v>
      </c>
      <c r="C45" s="495">
        <v>252084502.58166239</v>
      </c>
      <c r="D45" s="495">
        <v>8487977.8797745835</v>
      </c>
      <c r="E45" s="495">
        <v>46970352.949218981</v>
      </c>
      <c r="F45" s="495">
        <v>77485513.906986758</v>
      </c>
      <c r="G45" s="496">
        <f t="shared" si="3"/>
        <v>385028347.31764269</v>
      </c>
      <c r="H45" s="304"/>
      <c r="I45" s="435">
        <v>280</v>
      </c>
      <c r="J45" s="557" t="s">
        <v>241</v>
      </c>
      <c r="K45" s="641">
        <f t="shared" ref="K45:K51" si="5">G45/I45</f>
        <v>1375101.2404201524</v>
      </c>
      <c r="L45" s="226"/>
      <c r="M45" s="227"/>
      <c r="N45" s="227"/>
      <c r="O45" s="227"/>
      <c r="R45" s="220" t="s">
        <v>470</v>
      </c>
    </row>
    <row r="46" spans="1:20" s="220" customFormat="1" ht="18.75">
      <c r="A46" s="506" t="s">
        <v>356</v>
      </c>
      <c r="B46" s="498" t="s">
        <v>454</v>
      </c>
      <c r="C46" s="485">
        <v>16136389.836879937</v>
      </c>
      <c r="D46" s="485">
        <v>1120725.7464294629</v>
      </c>
      <c r="E46" s="485">
        <v>545978.89541406569</v>
      </c>
      <c r="F46" s="485">
        <v>665702.35841864371</v>
      </c>
      <c r="G46" s="496">
        <f t="shared" si="3"/>
        <v>18468796.83714211</v>
      </c>
      <c r="H46" s="474">
        <v>24996</v>
      </c>
      <c r="I46" s="435">
        <v>24566</v>
      </c>
      <c r="J46" s="557" t="s">
        <v>241</v>
      </c>
      <c r="K46" s="641">
        <f t="shared" si="5"/>
        <v>751.80317663201618</v>
      </c>
      <c r="L46" s="226"/>
      <c r="M46" s="227"/>
      <c r="N46" s="227"/>
      <c r="O46" s="227"/>
    </row>
    <row r="47" spans="1:20" s="220" customFormat="1" ht="20.100000000000001" customHeight="1">
      <c r="A47" s="505" t="s">
        <v>365</v>
      </c>
      <c r="B47" s="498" t="s">
        <v>250</v>
      </c>
      <c r="C47" s="485">
        <v>257130900.48166239</v>
      </c>
      <c r="D47" s="485">
        <v>8487977.8797745835</v>
      </c>
      <c r="E47" s="485">
        <v>46970352.949218981</v>
      </c>
      <c r="F47" s="485">
        <v>77485513.906986758</v>
      </c>
      <c r="G47" s="496">
        <f t="shared" si="3"/>
        <v>390074745.21764272</v>
      </c>
      <c r="H47" s="474">
        <v>796409</v>
      </c>
      <c r="I47" s="435">
        <v>1052588</v>
      </c>
      <c r="J47" s="557" t="s">
        <v>241</v>
      </c>
      <c r="K47" s="641">
        <f t="shared" si="5"/>
        <v>370.58635023166016</v>
      </c>
      <c r="L47" s="226"/>
      <c r="M47" s="227"/>
      <c r="N47" s="227"/>
      <c r="O47" s="227"/>
    </row>
    <row r="48" spans="1:20" s="220" customFormat="1" ht="20.100000000000001" customHeight="1">
      <c r="A48" s="505" t="s">
        <v>366</v>
      </c>
      <c r="B48" s="498" t="s">
        <v>378</v>
      </c>
      <c r="C48" s="485">
        <v>249135820.48166239</v>
      </c>
      <c r="D48" s="485">
        <v>8487977.8797745835</v>
      </c>
      <c r="E48" s="485">
        <v>46970352.949218981</v>
      </c>
      <c r="F48" s="485">
        <v>77485513.906986758</v>
      </c>
      <c r="G48" s="496">
        <f t="shared" si="3"/>
        <v>382079665.21764272</v>
      </c>
      <c r="H48" s="384">
        <v>30701</v>
      </c>
      <c r="I48" s="503">
        <v>13883</v>
      </c>
      <c r="J48" s="557" t="s">
        <v>241</v>
      </c>
      <c r="K48" s="641">
        <f t="shared" si="5"/>
        <v>27521.404971378139</v>
      </c>
      <c r="L48" s="226"/>
      <c r="M48" s="227"/>
      <c r="N48" s="227"/>
      <c r="O48" s="227"/>
    </row>
    <row r="49" spans="1:21" s="220" customFormat="1" ht="20.100000000000001" customHeight="1">
      <c r="A49" s="505" t="s">
        <v>367</v>
      </c>
      <c r="B49" s="498" t="s">
        <v>314</v>
      </c>
      <c r="C49" s="485">
        <v>252681656.30166239</v>
      </c>
      <c r="D49" s="485">
        <v>8487977.8797745835</v>
      </c>
      <c r="E49" s="485">
        <v>46970352.949218981</v>
      </c>
      <c r="F49" s="485">
        <v>77485513.906986758</v>
      </c>
      <c r="G49" s="496">
        <f t="shared" si="3"/>
        <v>385625501.03764272</v>
      </c>
      <c r="H49" s="474">
        <v>2145355</v>
      </c>
      <c r="I49" s="435">
        <v>115</v>
      </c>
      <c r="J49" s="557" t="s">
        <v>241</v>
      </c>
      <c r="K49" s="641">
        <f>G49/I49</f>
        <v>3353265.2264142847</v>
      </c>
      <c r="L49" s="226"/>
      <c r="M49" s="227"/>
      <c r="N49" s="227"/>
      <c r="O49" s="227"/>
    </row>
    <row r="50" spans="1:21" s="617" customFormat="1" ht="20.100000000000001" customHeight="1">
      <c r="A50" s="618" t="s">
        <v>368</v>
      </c>
      <c r="B50" s="611" t="s">
        <v>455</v>
      </c>
      <c r="C50" s="612">
        <v>35413229.880906157</v>
      </c>
      <c r="D50" s="612">
        <v>426598.83251186012</v>
      </c>
      <c r="E50" s="612">
        <v>1296061.1836737415</v>
      </c>
      <c r="F50" s="612">
        <v>5694528.1683012974</v>
      </c>
      <c r="G50" s="613">
        <f t="shared" si="3"/>
        <v>42830418.065393053</v>
      </c>
      <c r="H50" s="614">
        <v>127096.85755512134</v>
      </c>
      <c r="I50" s="632">
        <v>337733</v>
      </c>
      <c r="J50" s="634" t="s">
        <v>252</v>
      </c>
      <c r="K50" s="641">
        <f t="shared" si="5"/>
        <v>126.8173914464771</v>
      </c>
      <c r="L50" s="615"/>
      <c r="M50" s="616"/>
      <c r="N50" s="616"/>
      <c r="O50" s="616"/>
    </row>
    <row r="51" spans="1:21" s="617" customFormat="1" ht="20.100000000000001" customHeight="1">
      <c r="A51" s="620">
        <v>155</v>
      </c>
      <c r="B51" s="621" t="s">
        <v>466</v>
      </c>
      <c r="C51" s="622">
        <v>35999648.52090615</v>
      </c>
      <c r="D51" s="622">
        <v>426598.83251186012</v>
      </c>
      <c r="E51" s="622">
        <v>1296061.1836737415</v>
      </c>
      <c r="F51" s="622">
        <v>5694528.1683012974</v>
      </c>
      <c r="G51" s="613">
        <f t="shared" si="3"/>
        <v>43416836.705393046</v>
      </c>
      <c r="H51" s="623"/>
      <c r="I51" s="632">
        <v>1500</v>
      </c>
      <c r="J51" s="636" t="s">
        <v>244</v>
      </c>
      <c r="K51" s="641">
        <f t="shared" si="5"/>
        <v>28944.557803595366</v>
      </c>
      <c r="L51" s="615"/>
      <c r="M51" s="616"/>
      <c r="N51" s="616"/>
      <c r="O51" s="616"/>
      <c r="R51" s="617" t="s">
        <v>470</v>
      </c>
    </row>
    <row r="52" spans="1:21" s="617" customFormat="1" ht="20.100000000000001" customHeight="1">
      <c r="A52" s="620">
        <v>156</v>
      </c>
      <c r="B52" s="621" t="s">
        <v>467</v>
      </c>
      <c r="C52" s="622">
        <v>17998772.630453076</v>
      </c>
      <c r="D52" s="622">
        <v>213299.41625593006</v>
      </c>
      <c r="E52" s="622">
        <v>648030.59183687076</v>
      </c>
      <c r="F52" s="622">
        <v>2847264.0841506487</v>
      </c>
      <c r="G52" s="613">
        <f t="shared" si="3"/>
        <v>21707366.722696524</v>
      </c>
      <c r="H52" s="623">
        <v>5005436800</v>
      </c>
      <c r="I52" s="632">
        <v>5060948600</v>
      </c>
      <c r="J52" s="636" t="s">
        <v>469</v>
      </c>
      <c r="K52" s="641">
        <f>G52/I52</f>
        <v>4.2891893276087653E-3</v>
      </c>
      <c r="L52" s="615"/>
      <c r="M52" s="616"/>
      <c r="N52" s="616"/>
      <c r="O52" s="616"/>
      <c r="R52" s="617" t="s">
        <v>470</v>
      </c>
    </row>
    <row r="53" spans="1:21" s="221" customFormat="1" ht="20.100000000000001" customHeight="1">
      <c r="A53" s="245"/>
      <c r="B53" s="246" t="s">
        <v>316</v>
      </c>
      <c r="C53" s="247">
        <f>SUM(C25:C52)</f>
        <v>2187728712.1326232</v>
      </c>
      <c r="D53" s="247">
        <f t="shared" ref="D53:G53" si="6">SUM(D25:D52)</f>
        <v>67006012.559413098</v>
      </c>
      <c r="E53" s="247">
        <f t="shared" si="6"/>
        <v>302892872.03930116</v>
      </c>
      <c r="F53" s="247">
        <f t="shared" si="6"/>
        <v>760320372.6165967</v>
      </c>
      <c r="G53" s="247">
        <f t="shared" si="6"/>
        <v>3317947969.3479342</v>
      </c>
      <c r="H53" s="303"/>
      <c r="I53" s="637"/>
      <c r="J53" s="638"/>
      <c r="K53" s="642"/>
      <c r="L53" s="218"/>
      <c r="M53" s="219"/>
      <c r="N53" s="219"/>
      <c r="O53" s="219"/>
      <c r="R53" s="220"/>
      <c r="S53" s="220"/>
      <c r="T53" s="220"/>
      <c r="U53" s="220"/>
    </row>
    <row r="54" spans="1:21" s="220" customFormat="1" ht="20.100000000000001" customHeight="1">
      <c r="A54" s="229">
        <v>888</v>
      </c>
      <c r="B54" s="230" t="s">
        <v>320</v>
      </c>
      <c r="C54" s="231">
        <v>0</v>
      </c>
      <c r="D54" s="231">
        <v>23534315.009999998</v>
      </c>
      <c r="E54" s="231">
        <v>570281053.86000001</v>
      </c>
      <c r="F54" s="231">
        <v>0</v>
      </c>
      <c r="G54" s="225">
        <f t="shared" ref="G54" si="7">SUM(C54:F54)</f>
        <v>593815368.87</v>
      </c>
      <c r="H54" s="304">
        <v>77</v>
      </c>
      <c r="I54" s="435">
        <v>77</v>
      </c>
      <c r="J54" s="563" t="s">
        <v>242</v>
      </c>
      <c r="K54" s="641">
        <f>G54/I54</f>
        <v>7711887.9074025974</v>
      </c>
      <c r="L54" s="226"/>
      <c r="M54" s="227"/>
      <c r="N54" s="227"/>
      <c r="O54" s="227"/>
      <c r="P54" s="232"/>
      <c r="Q54" s="233"/>
      <c r="R54" s="233"/>
      <c r="S54" s="234"/>
      <c r="T54" s="235"/>
    </row>
    <row r="55" spans="1:21" s="220" customFormat="1" ht="17.25" customHeight="1">
      <c r="A55" s="242"/>
      <c r="B55" s="243" t="s">
        <v>318</v>
      </c>
      <c r="C55" s="244">
        <f>C24+C53+C54</f>
        <v>4118155588.8900003</v>
      </c>
      <c r="D55" s="244">
        <f t="shared" ref="D55:G55" si="8">D24+D53+D54</f>
        <v>153824362.09999999</v>
      </c>
      <c r="E55" s="244">
        <f t="shared" si="8"/>
        <v>1205208646.0500002</v>
      </c>
      <c r="F55" s="244">
        <f t="shared" si="8"/>
        <v>1293057705.8600004</v>
      </c>
      <c r="G55" s="244">
        <f t="shared" si="8"/>
        <v>6770246302.9000006</v>
      </c>
      <c r="H55" s="250"/>
      <c r="I55" s="475"/>
      <c r="J55" s="639"/>
      <c r="K55" s="253"/>
      <c r="L55" s="226"/>
      <c r="M55" s="227"/>
      <c r="N55" s="227"/>
      <c r="O55" s="227"/>
    </row>
    <row r="57" spans="1:21" ht="21" customHeight="1">
      <c r="C57" s="170"/>
      <c r="D57" s="170"/>
      <c r="E57" s="170"/>
      <c r="F57" s="170"/>
      <c r="G57" s="188"/>
    </row>
    <row r="58" spans="1:21" ht="21" customHeight="1">
      <c r="C58" s="170"/>
      <c r="D58" s="170"/>
      <c r="E58" s="170"/>
      <c r="F58" s="170"/>
      <c r="G58" s="170"/>
    </row>
    <row r="59" spans="1:21" ht="21" customHeight="1">
      <c r="D59" s="58"/>
      <c r="E59" s="58"/>
      <c r="F59" s="58"/>
    </row>
    <row r="61" spans="1:21" ht="18.75">
      <c r="B61" s="189"/>
    </row>
  </sheetData>
  <mergeCells count="3">
    <mergeCell ref="A1:K1"/>
    <mergeCell ref="A2:K2"/>
    <mergeCell ref="A5:K5"/>
  </mergeCells>
  <pageMargins left="0.33" right="0.15748031496062992" top="0.43307086614173229" bottom="0.19685039370078741" header="0.15748031496062992" footer="0.15748031496062992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23"/>
  <sheetViews>
    <sheetView view="pageBreakPreview" zoomScale="90" zoomScaleSheetLayoutView="90" workbookViewId="0">
      <pane xSplit="2" ySplit="4" topLeftCell="F5" activePane="bottomRight" state="frozen"/>
      <selection activeCell="K32" sqref="K32"/>
      <selection pane="topRight" activeCell="K32" sqref="K32"/>
      <selection pane="bottomLeft" activeCell="K32" sqref="K32"/>
      <selection pane="bottomRight" activeCell="H10" sqref="H10:H12"/>
    </sheetView>
  </sheetViews>
  <sheetFormatPr defaultColWidth="8.85546875" defaultRowHeight="13.5"/>
  <cols>
    <col min="1" max="1" width="6.42578125" style="20" customWidth="1"/>
    <col min="2" max="2" width="61.5703125" style="20" customWidth="1"/>
    <col min="3" max="3" width="16.85546875" style="20" customWidth="1"/>
    <col min="4" max="4" width="16.28515625" style="20" customWidth="1"/>
    <col min="5" max="6" width="17.42578125" style="20" customWidth="1"/>
    <col min="7" max="7" width="17.5703125" style="20" customWidth="1"/>
    <col min="8" max="9" width="7.85546875" style="368" customWidth="1"/>
    <col min="10" max="10" width="14.85546875" style="368" customWidth="1"/>
    <col min="11" max="11" width="16" style="20" bestFit="1" customWidth="1"/>
    <col min="12" max="12" width="14.5703125" style="20" bestFit="1" customWidth="1"/>
    <col min="13" max="14" width="4.7109375" style="20" bestFit="1" customWidth="1"/>
    <col min="15" max="16384" width="8.85546875" style="20"/>
  </cols>
  <sheetData>
    <row r="1" spans="1:14" s="18" customFormat="1" ht="21" customHeight="1">
      <c r="A1" s="852" t="s">
        <v>515</v>
      </c>
      <c r="B1" s="852"/>
      <c r="C1" s="852"/>
      <c r="D1" s="852"/>
      <c r="E1" s="852"/>
      <c r="F1" s="852"/>
      <c r="G1" s="852"/>
      <c r="H1" s="852"/>
      <c r="I1" s="852"/>
      <c r="J1" s="852"/>
    </row>
    <row r="2" spans="1:14" s="18" customFormat="1" ht="21" customHeight="1">
      <c r="A2" s="852" t="s">
        <v>462</v>
      </c>
      <c r="B2" s="852"/>
      <c r="C2" s="852"/>
      <c r="D2" s="852"/>
      <c r="E2" s="852"/>
      <c r="F2" s="852"/>
      <c r="G2" s="852"/>
      <c r="H2" s="852"/>
      <c r="I2" s="852"/>
      <c r="J2" s="852"/>
    </row>
    <row r="3" spans="1:14" s="18" customFormat="1" ht="21" customHeight="1">
      <c r="A3" s="17"/>
      <c r="C3" s="19"/>
      <c r="D3" s="19"/>
      <c r="E3" s="19"/>
      <c r="F3" s="19"/>
      <c r="H3" s="364"/>
      <c r="I3" s="364"/>
      <c r="J3" s="365"/>
    </row>
    <row r="4" spans="1:14" s="44" customFormat="1" ht="21" customHeight="1">
      <c r="A4" s="88" t="s">
        <v>10</v>
      </c>
      <c r="B4" s="309" t="s">
        <v>265</v>
      </c>
      <c r="C4" s="69" t="s">
        <v>11</v>
      </c>
      <c r="D4" s="69" t="s">
        <v>12</v>
      </c>
      <c r="E4" s="69" t="s">
        <v>0</v>
      </c>
      <c r="F4" s="69" t="s">
        <v>235</v>
      </c>
      <c r="G4" s="89" t="s">
        <v>236</v>
      </c>
      <c r="H4" s="366" t="s">
        <v>237</v>
      </c>
      <c r="I4" s="366" t="s">
        <v>238</v>
      </c>
      <c r="J4" s="366" t="s">
        <v>239</v>
      </c>
      <c r="K4" s="90"/>
    </row>
    <row r="5" spans="1:14" s="46" customFormat="1" ht="21" customHeight="1">
      <c r="A5" s="787">
        <v>201</v>
      </c>
      <c r="B5" s="790" t="s">
        <v>408</v>
      </c>
      <c r="C5" s="487">
        <v>520748927.21403062</v>
      </c>
      <c r="D5" s="487">
        <v>17578348.700966798</v>
      </c>
      <c r="E5" s="487">
        <v>91699342.426440179</v>
      </c>
      <c r="F5" s="487">
        <v>150171211.76616964</v>
      </c>
      <c r="G5" s="711">
        <v>911754097.17903459</v>
      </c>
      <c r="H5" s="624">
        <v>115</v>
      </c>
      <c r="I5" s="793" t="s">
        <v>264</v>
      </c>
      <c r="J5" s="254">
        <f>G5/H5</f>
        <v>7928296.4972089967</v>
      </c>
      <c r="K5" s="178"/>
      <c r="L5" s="72"/>
      <c r="M5" s="72"/>
      <c r="N5" s="72"/>
    </row>
    <row r="6" spans="1:14" s="46" customFormat="1" ht="41.25" customHeight="1">
      <c r="A6" s="788">
        <v>202</v>
      </c>
      <c r="B6" s="790" t="s">
        <v>471</v>
      </c>
      <c r="C6" s="487">
        <v>246081151.06446514</v>
      </c>
      <c r="D6" s="487">
        <v>8600948.3435516804</v>
      </c>
      <c r="E6" s="487">
        <v>45659485.114632465</v>
      </c>
      <c r="F6" s="487">
        <v>74820372.216680691</v>
      </c>
      <c r="G6" s="711">
        <v>21843877.617016785</v>
      </c>
      <c r="H6" s="625">
        <v>77</v>
      </c>
      <c r="I6" s="520" t="s">
        <v>242</v>
      </c>
      <c r="J6" s="712">
        <f>G6/H6</f>
        <v>283686.72229891928</v>
      </c>
      <c r="K6" s="178"/>
      <c r="L6" s="72"/>
      <c r="M6" s="72"/>
      <c r="N6" s="72"/>
    </row>
    <row r="7" spans="1:14" s="46" customFormat="1" ht="46.5" customHeight="1">
      <c r="A7" s="514">
        <v>203</v>
      </c>
      <c r="B7" s="790" t="s">
        <v>472</v>
      </c>
      <c r="C7" s="487">
        <v>244182727.02609751</v>
      </c>
      <c r="D7" s="487">
        <v>8515425.1119437981</v>
      </c>
      <c r="E7" s="487">
        <v>45580666.805596896</v>
      </c>
      <c r="F7" s="487">
        <v>74792757.28130959</v>
      </c>
      <c r="G7" s="711">
        <v>438849709.7606616</v>
      </c>
      <c r="H7" s="625">
        <v>77</v>
      </c>
      <c r="I7" s="794" t="s">
        <v>242</v>
      </c>
      <c r="J7" s="254">
        <f t="shared" ref="J7:J12" si="0">G7/H7</f>
        <v>5699346.8800085923</v>
      </c>
      <c r="K7" s="178"/>
      <c r="L7" s="72"/>
      <c r="M7" s="72"/>
      <c r="N7" s="72"/>
    </row>
    <row r="8" spans="1:14" s="46" customFormat="1" ht="43.5" customHeight="1">
      <c r="A8" s="514">
        <v>204</v>
      </c>
      <c r="B8" s="790" t="s">
        <v>407</v>
      </c>
      <c r="C8" s="487">
        <v>114367565.9284773</v>
      </c>
      <c r="D8" s="487">
        <v>1706082.4059519349</v>
      </c>
      <c r="E8" s="487">
        <v>1200340.6695151897</v>
      </c>
      <c r="F8" s="487">
        <v>127853795.57440187</v>
      </c>
      <c r="G8" s="711">
        <v>245127784.57834631</v>
      </c>
      <c r="H8" s="625">
        <v>77</v>
      </c>
      <c r="I8" s="794" t="s">
        <v>321</v>
      </c>
      <c r="J8" s="254">
        <f t="shared" si="0"/>
        <v>3183477.7217967054</v>
      </c>
      <c r="K8" s="178"/>
      <c r="L8" s="72"/>
      <c r="M8" s="72"/>
      <c r="N8" s="72"/>
    </row>
    <row r="9" spans="1:14" s="46" customFormat="1" ht="21" customHeight="1">
      <c r="A9" s="514">
        <v>205</v>
      </c>
      <c r="B9" s="791" t="s">
        <v>473</v>
      </c>
      <c r="C9" s="487">
        <v>240045191.89213282</v>
      </c>
      <c r="D9" s="487">
        <v>8642529.5754515491</v>
      </c>
      <c r="E9" s="487">
        <v>47780875.499473669</v>
      </c>
      <c r="F9" s="487">
        <v>77512679.237083197</v>
      </c>
      <c r="G9" s="711">
        <v>442226089.74744445</v>
      </c>
      <c r="H9" s="625">
        <v>77</v>
      </c>
      <c r="I9" s="794" t="s">
        <v>242</v>
      </c>
      <c r="J9" s="254">
        <f t="shared" si="0"/>
        <v>5743195.970746032</v>
      </c>
      <c r="K9" s="178"/>
      <c r="L9" s="72"/>
      <c r="M9" s="72"/>
      <c r="N9" s="72"/>
    </row>
    <row r="10" spans="1:14" s="46" customFormat="1" ht="21" customHeight="1">
      <c r="A10" s="514">
        <v>206</v>
      </c>
      <c r="B10" s="790" t="s">
        <v>317</v>
      </c>
      <c r="C10" s="487">
        <v>2159651931.3932247</v>
      </c>
      <c r="D10" s="487">
        <v>66438141.234616898</v>
      </c>
      <c r="E10" s="487">
        <v>307824778.10851926</v>
      </c>
      <c r="F10" s="487">
        <v>505078480.84309399</v>
      </c>
      <c r="G10" s="711">
        <v>2990242569.4647169</v>
      </c>
      <c r="H10" s="625">
        <v>8</v>
      </c>
      <c r="I10" s="352" t="s">
        <v>253</v>
      </c>
      <c r="J10" s="752">
        <f t="shared" si="0"/>
        <v>373780321.18308961</v>
      </c>
      <c r="K10" s="178"/>
      <c r="L10" s="72"/>
      <c r="M10" s="72"/>
      <c r="N10" s="72"/>
    </row>
    <row r="11" spans="1:14" s="46" customFormat="1" ht="21" customHeight="1">
      <c r="A11" s="514">
        <v>207</v>
      </c>
      <c r="B11" s="790" t="s">
        <v>474</v>
      </c>
      <c r="C11" s="487">
        <v>241541030.26967603</v>
      </c>
      <c r="D11" s="487">
        <v>8614511.4317908138</v>
      </c>
      <c r="E11" s="487">
        <v>47011409.947088309</v>
      </c>
      <c r="F11" s="487">
        <v>77489099.459872738</v>
      </c>
      <c r="G11" s="711">
        <v>442900864.65173107</v>
      </c>
      <c r="H11" s="625">
        <v>76</v>
      </c>
      <c r="I11" s="352" t="s">
        <v>242</v>
      </c>
      <c r="J11" s="752">
        <f t="shared" si="0"/>
        <v>5827642.9559438303</v>
      </c>
      <c r="K11" s="178"/>
      <c r="L11" s="72"/>
      <c r="M11" s="72"/>
      <c r="N11" s="72"/>
    </row>
    <row r="12" spans="1:14" s="46" customFormat="1" ht="21" customHeight="1">
      <c r="A12" s="514">
        <v>208</v>
      </c>
      <c r="B12" s="790" t="s">
        <v>475</v>
      </c>
      <c r="C12" s="487">
        <v>351537064.10189688</v>
      </c>
      <c r="D12" s="487">
        <v>10194060.285726517</v>
      </c>
      <c r="E12" s="487">
        <v>48170693.618734173</v>
      </c>
      <c r="F12" s="487">
        <v>205339309.48138863</v>
      </c>
      <c r="G12" s="711">
        <v>683485941.03104937</v>
      </c>
      <c r="H12" s="625">
        <v>1</v>
      </c>
      <c r="I12" s="352" t="s">
        <v>251</v>
      </c>
      <c r="J12" s="752">
        <f t="shared" si="0"/>
        <v>683485941.03104937</v>
      </c>
      <c r="K12" s="178"/>
      <c r="L12" s="72"/>
      <c r="M12" s="72"/>
      <c r="N12" s="72"/>
    </row>
    <row r="13" spans="1:14" s="46" customFormat="1" ht="21" customHeight="1">
      <c r="A13" s="514"/>
      <c r="B13" s="87" t="s">
        <v>406</v>
      </c>
      <c r="C13" s="792">
        <f>SUM(C5:C12)</f>
        <v>4118155588.8900008</v>
      </c>
      <c r="D13" s="792">
        <f>SUM(D5:D12)</f>
        <v>130290047.08999999</v>
      </c>
      <c r="E13" s="792">
        <f>SUM(E5:E12)</f>
        <v>634927592.19000018</v>
      </c>
      <c r="F13" s="792">
        <f>SUM(F5:F12)</f>
        <v>1293057705.8600004</v>
      </c>
      <c r="G13" s="711">
        <f t="shared" ref="G13:G14" si="1">SUM(C13:F13)</f>
        <v>6176430934.0300016</v>
      </c>
      <c r="H13" s="625"/>
      <c r="I13" s="520"/>
      <c r="J13" s="367"/>
      <c r="K13" s="178"/>
      <c r="L13" s="72"/>
      <c r="M13" s="72"/>
      <c r="N13" s="72"/>
    </row>
    <row r="14" spans="1:14" s="46" customFormat="1" ht="21" customHeight="1">
      <c r="A14" s="789">
        <v>888</v>
      </c>
      <c r="B14" s="93" t="s">
        <v>379</v>
      </c>
      <c r="C14" s="100">
        <v>0</v>
      </c>
      <c r="D14" s="100">
        <v>23534315.009999998</v>
      </c>
      <c r="E14" s="100">
        <v>570281053.86000001</v>
      </c>
      <c r="F14" s="100">
        <v>0</v>
      </c>
      <c r="G14" s="711">
        <f t="shared" si="1"/>
        <v>593815368.87</v>
      </c>
      <c r="H14" s="625">
        <v>77</v>
      </c>
      <c r="I14" s="795" t="s">
        <v>242</v>
      </c>
      <c r="J14" s="354">
        <f>G14/H14</f>
        <v>7711887.9074025974</v>
      </c>
      <c r="K14" s="178"/>
      <c r="L14" s="72"/>
      <c r="M14" s="72"/>
      <c r="N14" s="72"/>
    </row>
    <row r="15" spans="1:14" s="10" customFormat="1" ht="21" customHeight="1" thickBot="1">
      <c r="A15" s="258"/>
      <c r="B15" s="259" t="s">
        <v>323</v>
      </c>
      <c r="C15" s="257">
        <f>SUM(C13:C14)</f>
        <v>4118155588.8900008</v>
      </c>
      <c r="D15" s="257">
        <f t="shared" ref="D15:F15" si="2">SUM(D13:D14)</f>
        <v>153824362.09999999</v>
      </c>
      <c r="E15" s="257">
        <f t="shared" si="2"/>
        <v>1205208646.0500002</v>
      </c>
      <c r="F15" s="257">
        <f t="shared" si="2"/>
        <v>1293057705.8600004</v>
      </c>
      <c r="G15" s="257">
        <f>SUM(C15:F15)</f>
        <v>6770246302.9000015</v>
      </c>
      <c r="H15" s="356"/>
      <c r="I15" s="356"/>
      <c r="J15" s="357"/>
      <c r="K15" s="178"/>
      <c r="L15" s="72"/>
      <c r="M15" s="72"/>
      <c r="N15" s="72"/>
    </row>
    <row r="16" spans="1:14" ht="14.25" thickTop="1"/>
    <row r="17" spans="3:7" ht="21">
      <c r="C17" s="170"/>
      <c r="D17" s="170"/>
      <c r="E17" s="170"/>
      <c r="F17" s="170"/>
      <c r="G17" s="171"/>
    </row>
    <row r="18" spans="3:7" ht="18.75">
      <c r="C18" s="170"/>
      <c r="D18" s="170"/>
      <c r="E18" s="170"/>
      <c r="F18" s="170"/>
      <c r="G18" s="170"/>
    </row>
    <row r="23" spans="3:7">
      <c r="E23" s="149"/>
    </row>
  </sheetData>
  <mergeCells count="2">
    <mergeCell ref="A1:J1"/>
    <mergeCell ref="A2:J2"/>
  </mergeCells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33"/>
  <sheetViews>
    <sheetView tabSelected="1" view="pageBreakPreview" zoomScaleNormal="90" zoomScaleSheetLayoutView="100" workbookViewId="0">
      <pane xSplit="2" ySplit="3" topLeftCell="C4" activePane="bottomRight" state="frozen"/>
      <selection activeCell="K32" sqref="K32"/>
      <selection pane="topRight" activeCell="K32" sqref="K32"/>
      <selection pane="bottomLeft" activeCell="K32" sqref="K32"/>
      <selection pane="bottomRight" activeCell="B13" sqref="B13"/>
    </sheetView>
  </sheetViews>
  <sheetFormatPr defaultColWidth="8.85546875" defaultRowHeight="18.75"/>
  <cols>
    <col min="1" max="1" width="6.42578125" style="34" customWidth="1"/>
    <col min="2" max="2" width="49.28515625" style="41" customWidth="1"/>
    <col min="3" max="3" width="16.85546875" style="34" customWidth="1"/>
    <col min="4" max="4" width="16" style="34" customWidth="1"/>
    <col min="5" max="6" width="16.85546875" style="34" customWidth="1"/>
    <col min="7" max="7" width="17.85546875" style="34" customWidth="1"/>
    <col min="8" max="8" width="11.140625" style="70" hidden="1" customWidth="1"/>
    <col min="9" max="9" width="11.140625" style="805" customWidth="1"/>
    <col min="10" max="10" width="8" style="34" customWidth="1"/>
    <col min="11" max="11" width="14.85546875" style="34" customWidth="1"/>
    <col min="12" max="12" width="16" style="34" bestFit="1" customWidth="1"/>
    <col min="13" max="13" width="13.5703125" style="34" bestFit="1" customWidth="1"/>
    <col min="14" max="15" width="4.85546875" style="34" bestFit="1" customWidth="1"/>
    <col min="16" max="16" width="15.140625" style="34" customWidth="1"/>
    <col min="17" max="16384" width="8.85546875" style="34"/>
  </cols>
  <sheetData>
    <row r="1" spans="1:16" ht="21" customHeight="1">
      <c r="A1" s="853" t="s">
        <v>412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6" ht="21" customHeight="1">
      <c r="A2" s="854" t="s">
        <v>462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6" s="38" customFormat="1" ht="21" customHeight="1">
      <c r="A3" s="82" t="s">
        <v>10</v>
      </c>
      <c r="B3" s="83" t="s">
        <v>262</v>
      </c>
      <c r="C3" s="156" t="s">
        <v>11</v>
      </c>
      <c r="D3" s="156" t="s">
        <v>12</v>
      </c>
      <c r="E3" s="156" t="s">
        <v>0</v>
      </c>
      <c r="F3" s="156" t="s">
        <v>235</v>
      </c>
      <c r="G3" s="84" t="s">
        <v>236</v>
      </c>
      <c r="H3" s="643" t="s">
        <v>237</v>
      </c>
      <c r="I3" s="800" t="s">
        <v>237</v>
      </c>
      <c r="J3" s="84" t="s">
        <v>238</v>
      </c>
      <c r="K3" s="84" t="s">
        <v>239</v>
      </c>
    </row>
    <row r="4" spans="1:16" s="75" customFormat="1" ht="21" customHeight="1">
      <c r="A4" s="56">
        <v>301</v>
      </c>
      <c r="B4" s="154" t="s">
        <v>419</v>
      </c>
      <c r="C4" s="190">
        <v>26370351.348234944</v>
      </c>
      <c r="D4" s="190">
        <v>471789.38680337078</v>
      </c>
      <c r="E4" s="190">
        <v>468235.23019850202</v>
      </c>
      <c r="F4" s="190">
        <v>561251.19518913829</v>
      </c>
      <c r="G4" s="79">
        <f>SUM(C4:F4)</f>
        <v>27871627.160425954</v>
      </c>
      <c r="H4" s="644">
        <v>115</v>
      </c>
      <c r="I4" s="806">
        <v>250</v>
      </c>
      <c r="J4" s="656" t="s">
        <v>244</v>
      </c>
      <c r="K4" s="658">
        <f>G4/I4</f>
        <v>111486.50864170381</v>
      </c>
      <c r="L4" s="178"/>
      <c r="M4" s="72"/>
      <c r="N4" s="72"/>
      <c r="O4" s="72"/>
    </row>
    <row r="5" spans="1:16" s="75" customFormat="1" ht="21" customHeight="1">
      <c r="A5" s="56">
        <v>302</v>
      </c>
      <c r="B5" s="154" t="s">
        <v>417</v>
      </c>
      <c r="C5" s="190">
        <v>261025314.423336</v>
      </c>
      <c r="D5" s="190">
        <v>8742552.3827712871</v>
      </c>
      <c r="E5" s="190">
        <v>45789987.56074053</v>
      </c>
      <c r="F5" s="190">
        <v>74866095.306393489</v>
      </c>
      <c r="G5" s="79">
        <f t="shared" ref="G5:G26" si="0">SUM(C5:F5)</f>
        <v>390423949.67324132</v>
      </c>
      <c r="H5" s="644">
        <v>22</v>
      </c>
      <c r="I5" s="806">
        <v>76</v>
      </c>
      <c r="J5" s="655" t="s">
        <v>242</v>
      </c>
      <c r="K5" s="658">
        <f t="shared" ref="K5:K26" si="1">G5/I5</f>
        <v>5137157.2325426489</v>
      </c>
      <c r="L5" s="178"/>
      <c r="M5" s="72"/>
      <c r="N5" s="72"/>
      <c r="O5" s="72"/>
    </row>
    <row r="6" spans="1:16" s="75" customFormat="1" ht="21" customHeight="1">
      <c r="A6" s="56">
        <v>303</v>
      </c>
      <c r="B6" s="154" t="s">
        <v>476</v>
      </c>
      <c r="C6" s="190">
        <v>246714818.96064475</v>
      </c>
      <c r="D6" s="190">
        <v>8364006.9313921398</v>
      </c>
      <c r="E6" s="190">
        <v>45441119.635501139</v>
      </c>
      <c r="F6" s="190">
        <v>74743865.264586985</v>
      </c>
      <c r="G6" s="79">
        <f t="shared" si="0"/>
        <v>375263810.79212499</v>
      </c>
      <c r="H6" s="644">
        <v>76</v>
      </c>
      <c r="I6" s="806">
        <v>76</v>
      </c>
      <c r="J6" s="655" t="s">
        <v>242</v>
      </c>
      <c r="K6" s="658">
        <f t="shared" si="1"/>
        <v>4937681.7209490128</v>
      </c>
      <c r="L6" s="178"/>
      <c r="M6" s="72"/>
      <c r="N6" s="72"/>
      <c r="O6" s="72"/>
    </row>
    <row r="7" spans="1:16" s="75" customFormat="1" ht="21" customHeight="1">
      <c r="A7" s="56">
        <v>304</v>
      </c>
      <c r="B7" s="154" t="s">
        <v>477</v>
      </c>
      <c r="C7" s="190">
        <v>255322429.9263663</v>
      </c>
      <c r="D7" s="190">
        <v>8600948.3435516804</v>
      </c>
      <c r="E7" s="190">
        <v>45659485.114632465</v>
      </c>
      <c r="F7" s="190">
        <v>74820372.216680691</v>
      </c>
      <c r="G7" s="79">
        <f t="shared" si="0"/>
        <v>384403235.60123116</v>
      </c>
      <c r="H7" s="644">
        <v>76</v>
      </c>
      <c r="I7" s="806">
        <v>76</v>
      </c>
      <c r="J7" s="655" t="s">
        <v>242</v>
      </c>
      <c r="K7" s="658">
        <f t="shared" si="1"/>
        <v>5057937.3105425155</v>
      </c>
      <c r="L7" s="178"/>
      <c r="M7" s="72"/>
      <c r="N7" s="72"/>
      <c r="O7" s="72"/>
    </row>
    <row r="8" spans="1:16" s="75" customFormat="1" ht="21" customHeight="1">
      <c r="A8" s="56">
        <v>305</v>
      </c>
      <c r="B8" s="154" t="s">
        <v>478</v>
      </c>
      <c r="C8" s="190">
        <v>254587406.45572126</v>
      </c>
      <c r="D8" s="190">
        <v>8515425.1119437981</v>
      </c>
      <c r="E8" s="190">
        <v>45580666.805596896</v>
      </c>
      <c r="F8" s="190">
        <v>74792757.28130959</v>
      </c>
      <c r="G8" s="79">
        <f t="shared" si="0"/>
        <v>383476255.65457159</v>
      </c>
      <c r="H8" s="644">
        <v>276</v>
      </c>
      <c r="I8" s="806">
        <v>76</v>
      </c>
      <c r="J8" s="655" t="s">
        <v>242</v>
      </c>
      <c r="K8" s="658">
        <f t="shared" si="1"/>
        <v>5045740.2059812052</v>
      </c>
      <c r="L8" s="178"/>
      <c r="M8" s="72"/>
      <c r="N8" s="72"/>
      <c r="O8" s="72"/>
      <c r="P8" s="76"/>
    </row>
    <row r="9" spans="1:16" s="75" customFormat="1" ht="21" customHeight="1">
      <c r="A9" s="56">
        <v>306</v>
      </c>
      <c r="B9" s="154" t="s">
        <v>416</v>
      </c>
      <c r="C9" s="190">
        <v>114367565.9284773</v>
      </c>
      <c r="D9" s="190">
        <v>1706082.4059519349</v>
      </c>
      <c r="E9" s="190">
        <v>1200340.6695151897</v>
      </c>
      <c r="F9" s="190">
        <v>127853795.57440187</v>
      </c>
      <c r="G9" s="79">
        <f t="shared" si="0"/>
        <v>245127784.57834631</v>
      </c>
      <c r="H9" s="644">
        <v>76</v>
      </c>
      <c r="I9" s="806">
        <v>115</v>
      </c>
      <c r="J9" s="657" t="s">
        <v>264</v>
      </c>
      <c r="K9" s="658">
        <f t="shared" si="1"/>
        <v>2131545.9528551851</v>
      </c>
      <c r="L9" s="178"/>
      <c r="M9" s="72"/>
      <c r="N9" s="72"/>
      <c r="O9" s="72"/>
    </row>
    <row r="10" spans="1:16" s="75" customFormat="1" ht="18.75" customHeight="1">
      <c r="A10" s="56">
        <v>307</v>
      </c>
      <c r="B10" s="154" t="s">
        <v>479</v>
      </c>
      <c r="C10" s="190">
        <v>253454932.61737731</v>
      </c>
      <c r="D10" s="190">
        <v>8642529.5754515491</v>
      </c>
      <c r="E10" s="190">
        <v>47780875.499473669</v>
      </c>
      <c r="F10" s="190">
        <v>77512679.237083197</v>
      </c>
      <c r="G10" s="79">
        <f t="shared" si="0"/>
        <v>387391016.92938572</v>
      </c>
      <c r="H10" s="644">
        <v>76</v>
      </c>
      <c r="I10" s="806">
        <v>10</v>
      </c>
      <c r="J10" s="655" t="s">
        <v>512</v>
      </c>
      <c r="K10" s="658">
        <f t="shared" si="1"/>
        <v>38739101.692938574</v>
      </c>
      <c r="L10" s="178"/>
      <c r="M10" s="72"/>
      <c r="N10" s="72"/>
      <c r="O10" s="72"/>
    </row>
    <row r="11" spans="1:16" s="75" customFormat="1" ht="21" customHeight="1">
      <c r="A11" s="56">
        <v>308</v>
      </c>
      <c r="B11" s="154" t="s">
        <v>480</v>
      </c>
      <c r="C11" s="190">
        <v>38266557.346219622</v>
      </c>
      <c r="D11" s="190">
        <v>1084573.3029962545</v>
      </c>
      <c r="E11" s="190">
        <v>715806.95459425729</v>
      </c>
      <c r="F11" s="190">
        <v>155171.63330836454</v>
      </c>
      <c r="G11" s="79">
        <f t="shared" si="0"/>
        <v>40222109.237118497</v>
      </c>
      <c r="H11" s="644">
        <v>31</v>
      </c>
      <c r="I11" s="807">
        <v>54</v>
      </c>
      <c r="J11" s="657" t="s">
        <v>382</v>
      </c>
      <c r="K11" s="658">
        <f t="shared" si="1"/>
        <v>744853.87476145371</v>
      </c>
      <c r="L11" s="178"/>
      <c r="M11" s="72"/>
      <c r="N11" s="72"/>
      <c r="O11" s="72"/>
    </row>
    <row r="12" spans="1:16" s="75" customFormat="1" ht="21" customHeight="1">
      <c r="A12" s="56">
        <v>309</v>
      </c>
      <c r="B12" s="154" t="s">
        <v>481</v>
      </c>
      <c r="C12" s="190">
        <v>27591830.153109811</v>
      </c>
      <c r="D12" s="190">
        <v>542286.65149812726</v>
      </c>
      <c r="E12" s="190">
        <v>175958.56229712858</v>
      </c>
      <c r="F12" s="190">
        <v>12117.226654182276</v>
      </c>
      <c r="G12" s="79">
        <f t="shared" si="0"/>
        <v>28322192.59355925</v>
      </c>
      <c r="H12" s="644">
        <v>76</v>
      </c>
      <c r="I12" s="806">
        <v>50000</v>
      </c>
      <c r="J12" s="657" t="s">
        <v>241</v>
      </c>
      <c r="K12" s="658">
        <f t="shared" si="1"/>
        <v>566.44385187118496</v>
      </c>
      <c r="L12" s="178"/>
      <c r="M12" s="72"/>
      <c r="N12" s="72"/>
      <c r="O12" s="72"/>
    </row>
    <row r="13" spans="1:16" s="75" customFormat="1" ht="21" customHeight="1">
      <c r="A13" s="56">
        <v>310</v>
      </c>
      <c r="B13" s="154" t="s">
        <v>482</v>
      </c>
      <c r="C13" s="190">
        <v>269059342.16229844</v>
      </c>
      <c r="D13" s="190">
        <v>9050468.3801201992</v>
      </c>
      <c r="E13" s="190">
        <v>47488744.844056174</v>
      </c>
      <c r="F13" s="190">
        <v>77667138.695034042</v>
      </c>
      <c r="G13" s="79">
        <f t="shared" si="0"/>
        <v>403265694.08150887</v>
      </c>
      <c r="H13" s="644">
        <v>76</v>
      </c>
      <c r="I13" s="806">
        <v>25</v>
      </c>
      <c r="J13" s="655" t="s">
        <v>241</v>
      </c>
      <c r="K13" s="658">
        <f t="shared" si="1"/>
        <v>16130627.763260355</v>
      </c>
      <c r="L13" s="178"/>
      <c r="M13" s="72"/>
      <c r="N13" s="72"/>
      <c r="O13" s="72"/>
    </row>
    <row r="14" spans="1:16" s="75" customFormat="1" ht="21" customHeight="1">
      <c r="A14" s="56">
        <v>311</v>
      </c>
      <c r="B14" s="154" t="s">
        <v>483</v>
      </c>
      <c r="C14" s="190">
        <v>557107385.27570915</v>
      </c>
      <c r="D14" s="190">
        <v>17851748.701718636</v>
      </c>
      <c r="E14" s="190">
        <v>99528667.016547844</v>
      </c>
      <c r="F14" s="190">
        <v>155124964.68452001</v>
      </c>
      <c r="G14" s="79">
        <f t="shared" si="0"/>
        <v>829612765.67849565</v>
      </c>
      <c r="H14" s="644">
        <v>115</v>
      </c>
      <c r="I14" s="806">
        <v>1500</v>
      </c>
      <c r="J14" s="655" t="s">
        <v>245</v>
      </c>
      <c r="K14" s="658">
        <f t="shared" si="1"/>
        <v>553075.17711899709</v>
      </c>
      <c r="L14" s="178"/>
      <c r="M14" s="72"/>
      <c r="N14" s="72"/>
      <c r="O14" s="72"/>
    </row>
    <row r="15" spans="1:16" s="75" customFormat="1" ht="21" customHeight="1">
      <c r="A15" s="56">
        <v>312</v>
      </c>
      <c r="B15" s="154" t="s">
        <v>424</v>
      </c>
      <c r="C15" s="190">
        <v>116317528.55695499</v>
      </c>
      <c r="D15" s="190">
        <v>5740943.1689887643</v>
      </c>
      <c r="E15" s="190">
        <v>4894699.483782772</v>
      </c>
      <c r="F15" s="190">
        <v>4069461.8699250952</v>
      </c>
      <c r="G15" s="79">
        <f t="shared" si="0"/>
        <v>131022633.07965162</v>
      </c>
      <c r="H15" s="644">
        <v>150</v>
      </c>
      <c r="I15" s="806">
        <v>437</v>
      </c>
      <c r="J15" s="657" t="s">
        <v>245</v>
      </c>
      <c r="K15" s="658">
        <f t="shared" si="1"/>
        <v>299822.95899233781</v>
      </c>
      <c r="L15" s="178"/>
      <c r="M15" s="72"/>
      <c r="N15" s="72"/>
      <c r="O15" s="72"/>
    </row>
    <row r="16" spans="1:16" s="75" customFormat="1" ht="21" customHeight="1">
      <c r="A16" s="56">
        <v>313</v>
      </c>
      <c r="B16" s="154" t="s">
        <v>484</v>
      </c>
      <c r="C16" s="190">
        <v>62727886.334557578</v>
      </c>
      <c r="D16" s="190">
        <v>1753110.2617932712</v>
      </c>
      <c r="E16" s="190">
        <v>5389060.2568113059</v>
      </c>
      <c r="F16" s="190">
        <v>6188414.9813392777</v>
      </c>
      <c r="G16" s="79">
        <f t="shared" si="0"/>
        <v>76058471.83450143</v>
      </c>
      <c r="H16" s="644">
        <v>145</v>
      </c>
      <c r="I16" s="806">
        <v>150</v>
      </c>
      <c r="J16" s="657" t="s">
        <v>382</v>
      </c>
      <c r="K16" s="658">
        <f t="shared" si="1"/>
        <v>507056.47889667621</v>
      </c>
      <c r="L16" s="178"/>
      <c r="M16" s="72"/>
      <c r="N16" s="72"/>
      <c r="O16" s="72"/>
    </row>
    <row r="17" spans="1:15" s="75" customFormat="1" ht="21" customHeight="1">
      <c r="A17" s="56">
        <v>314</v>
      </c>
      <c r="B17" s="154" t="s">
        <v>254</v>
      </c>
      <c r="C17" s="190">
        <v>684817525.90541673</v>
      </c>
      <c r="D17" s="190">
        <v>19289712.139274504</v>
      </c>
      <c r="E17" s="190">
        <v>100639367.23090571</v>
      </c>
      <c r="F17" s="190">
        <v>183447707.73103139</v>
      </c>
      <c r="G17" s="79">
        <f t="shared" si="0"/>
        <v>988194313.00662827</v>
      </c>
      <c r="H17" s="644">
        <v>89</v>
      </c>
      <c r="I17" s="806">
        <v>96</v>
      </c>
      <c r="J17" s="657" t="s">
        <v>241</v>
      </c>
      <c r="K17" s="658">
        <f t="shared" si="1"/>
        <v>10293690.760485711</v>
      </c>
      <c r="L17" s="178"/>
      <c r="M17" s="72"/>
      <c r="N17" s="72"/>
      <c r="O17" s="72"/>
    </row>
    <row r="18" spans="1:15" s="75" customFormat="1" ht="21" customHeight="1">
      <c r="A18" s="56">
        <v>315</v>
      </c>
      <c r="B18" s="154" t="s">
        <v>485</v>
      </c>
      <c r="C18" s="190">
        <v>16136389.836879937</v>
      </c>
      <c r="D18" s="190">
        <v>1120725.7464294629</v>
      </c>
      <c r="E18" s="190">
        <v>545978.89541406569</v>
      </c>
      <c r="F18" s="190">
        <v>665702.35841864371</v>
      </c>
      <c r="G18" s="79">
        <f t="shared" si="0"/>
        <v>18468796.83714211</v>
      </c>
      <c r="H18" s="644">
        <v>270</v>
      </c>
      <c r="I18" s="806">
        <v>89</v>
      </c>
      <c r="J18" s="657" t="s">
        <v>264</v>
      </c>
      <c r="K18" s="658">
        <f t="shared" si="1"/>
        <v>207514.57120384392</v>
      </c>
      <c r="L18" s="178"/>
      <c r="M18" s="72"/>
      <c r="N18" s="72"/>
      <c r="O18" s="72"/>
    </row>
    <row r="19" spans="1:15" s="75" customFormat="1" ht="21" customHeight="1">
      <c r="A19" s="56">
        <v>316</v>
      </c>
      <c r="B19" s="154" t="s">
        <v>486</v>
      </c>
      <c r="C19" s="190">
        <v>2930039.0386927719</v>
      </c>
      <c r="D19" s="190">
        <v>52421.042978152305</v>
      </c>
      <c r="E19" s="190">
        <v>52026.136688722443</v>
      </c>
      <c r="F19" s="190">
        <v>62361.24390990426</v>
      </c>
      <c r="G19" s="79">
        <f t="shared" si="0"/>
        <v>3096847.4622695507</v>
      </c>
      <c r="H19" s="649">
        <v>2200</v>
      </c>
      <c r="I19" s="582">
        <v>270</v>
      </c>
      <c r="J19" s="657" t="s">
        <v>382</v>
      </c>
      <c r="K19" s="658">
        <f t="shared" si="1"/>
        <v>11469.805415813151</v>
      </c>
      <c r="L19" s="178"/>
      <c r="M19" s="72"/>
      <c r="N19" s="72"/>
      <c r="O19" s="72"/>
    </row>
    <row r="20" spans="1:15" s="75" customFormat="1" ht="21" customHeight="1">
      <c r="A20" s="56">
        <v>317</v>
      </c>
      <c r="B20" s="154" t="s">
        <v>487</v>
      </c>
      <c r="C20" s="190">
        <v>17198609.551171586</v>
      </c>
      <c r="D20" s="190">
        <v>506134.20806491887</v>
      </c>
      <c r="E20" s="190">
        <v>406265.58147732005</v>
      </c>
      <c r="F20" s="190">
        <v>102111.33154390339</v>
      </c>
      <c r="G20" s="79">
        <f t="shared" si="0"/>
        <v>18213120.672257729</v>
      </c>
      <c r="H20" s="651">
        <v>1600</v>
      </c>
      <c r="I20" s="685">
        <v>2300</v>
      </c>
      <c r="J20" s="657" t="s">
        <v>241</v>
      </c>
      <c r="K20" s="658">
        <f t="shared" si="1"/>
        <v>7918.748118372926</v>
      </c>
      <c r="L20" s="178"/>
      <c r="M20" s="72"/>
      <c r="N20" s="72"/>
      <c r="O20" s="72"/>
    </row>
    <row r="21" spans="1:15" s="75" customFormat="1" ht="21" customHeight="1">
      <c r="A21" s="56">
        <v>318</v>
      </c>
      <c r="B21" s="660" t="s">
        <v>488</v>
      </c>
      <c r="C21" s="190">
        <v>24402152.489952233</v>
      </c>
      <c r="D21" s="190">
        <v>596515.31664794008</v>
      </c>
      <c r="E21" s="190">
        <v>686599.98852684151</v>
      </c>
      <c r="F21" s="190">
        <v>69821.579319600496</v>
      </c>
      <c r="G21" s="79">
        <f t="shared" si="0"/>
        <v>25755089.374446612</v>
      </c>
      <c r="H21" s="651">
        <v>4400</v>
      </c>
      <c r="I21" s="685">
        <v>1600</v>
      </c>
      <c r="J21" s="655" t="s">
        <v>245</v>
      </c>
      <c r="K21" s="658">
        <f t="shared" si="1"/>
        <v>16096.930859029133</v>
      </c>
      <c r="L21" s="178"/>
      <c r="M21" s="72"/>
      <c r="N21" s="72"/>
      <c r="O21" s="72"/>
    </row>
    <row r="22" spans="1:15" s="75" customFormat="1" ht="21" customHeight="1">
      <c r="A22" s="56">
        <v>319</v>
      </c>
      <c r="B22" s="661" t="s">
        <v>489</v>
      </c>
      <c r="C22" s="190">
        <v>10245488.875122562</v>
      </c>
      <c r="D22" s="190">
        <v>361524.43433208484</v>
      </c>
      <c r="E22" s="190">
        <v>331250.20819808572</v>
      </c>
      <c r="F22" s="190">
        <v>27993.601102788183</v>
      </c>
      <c r="G22" s="79">
        <f t="shared" si="0"/>
        <v>10966257.118755519</v>
      </c>
      <c r="H22" s="651">
        <v>54</v>
      </c>
      <c r="I22" s="685">
        <v>6300</v>
      </c>
      <c r="J22" s="657" t="s">
        <v>513</v>
      </c>
      <c r="K22" s="658">
        <f t="shared" si="1"/>
        <v>1740.6757331357967</v>
      </c>
      <c r="L22" s="178"/>
      <c r="M22" s="72"/>
      <c r="N22" s="72"/>
      <c r="O22" s="72"/>
    </row>
    <row r="23" spans="1:15" s="75" customFormat="1" ht="21" customHeight="1">
      <c r="A23" s="56">
        <v>320</v>
      </c>
      <c r="B23" s="661" t="s">
        <v>490</v>
      </c>
      <c r="C23" s="152">
        <v>257130900.48166239</v>
      </c>
      <c r="D23" s="152">
        <v>8487977.8797745835</v>
      </c>
      <c r="E23" s="152">
        <v>46970352.949218981</v>
      </c>
      <c r="F23" s="152">
        <v>77485513.906986758</v>
      </c>
      <c r="G23" s="79">
        <f t="shared" si="0"/>
        <v>390074745.21764272</v>
      </c>
      <c r="H23" s="651">
        <v>5</v>
      </c>
      <c r="I23" s="685">
        <v>145</v>
      </c>
      <c r="J23" s="657" t="s">
        <v>264</v>
      </c>
      <c r="K23" s="658">
        <f t="shared" si="1"/>
        <v>2690170.6566733979</v>
      </c>
      <c r="L23" s="178"/>
      <c r="M23" s="72"/>
      <c r="N23" s="72"/>
      <c r="O23" s="72"/>
    </row>
    <row r="24" spans="1:15" s="75" customFormat="1" ht="21" customHeight="1">
      <c r="A24" s="56">
        <v>321</v>
      </c>
      <c r="B24" s="661" t="s">
        <v>491</v>
      </c>
      <c r="C24" s="152">
        <v>252084502.58166239</v>
      </c>
      <c r="D24" s="152">
        <v>8487977.8797745835</v>
      </c>
      <c r="E24" s="152">
        <v>46970352.949218981</v>
      </c>
      <c r="F24" s="152">
        <v>77485513.906986758</v>
      </c>
      <c r="G24" s="79">
        <f t="shared" si="0"/>
        <v>385028347.31764269</v>
      </c>
      <c r="H24" s="651"/>
      <c r="I24" s="685">
        <v>47916</v>
      </c>
      <c r="J24" s="657" t="s">
        <v>457</v>
      </c>
      <c r="K24" s="658">
        <f t="shared" si="1"/>
        <v>8035.4860029560623</v>
      </c>
      <c r="L24" s="178"/>
      <c r="M24" s="72"/>
      <c r="N24" s="72"/>
      <c r="O24" s="72"/>
    </row>
    <row r="25" spans="1:15" s="75" customFormat="1" ht="21" customHeight="1">
      <c r="A25" s="56">
        <v>322</v>
      </c>
      <c r="B25" s="661" t="s">
        <v>492</v>
      </c>
      <c r="C25" s="152">
        <v>3247408.410292896</v>
      </c>
      <c r="D25" s="152">
        <v>126533.55201622972</v>
      </c>
      <c r="E25" s="152">
        <v>41056.99786933</v>
      </c>
      <c r="F25" s="152">
        <v>3585.5528859758638</v>
      </c>
      <c r="G25" s="79">
        <f t="shared" si="0"/>
        <v>3418584.5130644315</v>
      </c>
      <c r="H25" s="651"/>
      <c r="I25" s="685">
        <v>77</v>
      </c>
      <c r="J25" s="657" t="s">
        <v>264</v>
      </c>
      <c r="K25" s="658">
        <f t="shared" si="1"/>
        <v>44397.20146836924</v>
      </c>
      <c r="L25" s="178"/>
      <c r="M25" s="72"/>
      <c r="N25" s="72"/>
      <c r="O25" s="72"/>
    </row>
    <row r="26" spans="1:15" s="75" customFormat="1" ht="21" customHeight="1">
      <c r="A26" s="56">
        <v>323</v>
      </c>
      <c r="B26" s="661" t="s">
        <v>493</v>
      </c>
      <c r="C26" s="152">
        <v>367049222.23013967</v>
      </c>
      <c r="D26" s="152">
        <v>10194060.285726517</v>
      </c>
      <c r="E26" s="152">
        <v>48170693.618734173</v>
      </c>
      <c r="F26" s="152">
        <v>205339309.48138863</v>
      </c>
      <c r="G26" s="79">
        <f t="shared" si="0"/>
        <v>630753285.61598897</v>
      </c>
      <c r="H26" s="651"/>
      <c r="I26" s="685">
        <v>1</v>
      </c>
      <c r="J26" s="657" t="s">
        <v>251</v>
      </c>
      <c r="K26" s="658">
        <f t="shared" si="1"/>
        <v>630753285.61598897</v>
      </c>
      <c r="L26" s="178"/>
      <c r="M26" s="72"/>
      <c r="N26" s="72"/>
      <c r="O26" s="72"/>
    </row>
    <row r="27" spans="1:15" s="75" customFormat="1" ht="21" customHeight="1">
      <c r="A27" s="163"/>
      <c r="B27" s="164" t="s">
        <v>322</v>
      </c>
      <c r="C27" s="165">
        <f>SUM(C4:C26)</f>
        <v>4118155588.8900008</v>
      </c>
      <c r="D27" s="165">
        <f t="shared" ref="D27:G27" si="2">SUM(D4:D26)</f>
        <v>130290047.08999997</v>
      </c>
      <c r="E27" s="165">
        <f t="shared" si="2"/>
        <v>634927592.19000006</v>
      </c>
      <c r="F27" s="165">
        <f t="shared" si="2"/>
        <v>1293057705.8600006</v>
      </c>
      <c r="G27" s="165">
        <f t="shared" si="2"/>
        <v>6176430934.0300007</v>
      </c>
      <c r="H27" s="653"/>
      <c r="I27" s="801"/>
      <c r="J27" s="654"/>
      <c r="K27" s="166"/>
      <c r="L27" s="178"/>
      <c r="M27" s="72"/>
      <c r="N27" s="72"/>
      <c r="O27" s="72"/>
    </row>
    <row r="28" spans="1:15" s="75" customFormat="1" ht="21" customHeight="1">
      <c r="A28" s="167">
        <v>888</v>
      </c>
      <c r="B28" s="659" t="s">
        <v>379</v>
      </c>
      <c r="C28" s="273">
        <v>0</v>
      </c>
      <c r="D28" s="273">
        <v>23534315.009999998</v>
      </c>
      <c r="E28" s="273">
        <v>570281053.86000001</v>
      </c>
      <c r="F28" s="273">
        <v>0</v>
      </c>
      <c r="G28" s="168">
        <f>SUM(C28:F28)</f>
        <v>593815368.87</v>
      </c>
      <c r="H28" s="645">
        <v>77</v>
      </c>
      <c r="I28" s="802">
        <v>77</v>
      </c>
      <c r="J28" s="361" t="s">
        <v>242</v>
      </c>
      <c r="K28" s="169">
        <f>G28/I28</f>
        <v>7711887.9074025974</v>
      </c>
      <c r="L28" s="178"/>
      <c r="M28" s="72"/>
      <c r="N28" s="72"/>
      <c r="O28" s="72"/>
    </row>
    <row r="29" spans="1:15" s="81" customFormat="1" ht="21" customHeight="1" thickBot="1">
      <c r="A29" s="80"/>
      <c r="B29" s="155" t="s">
        <v>323</v>
      </c>
      <c r="C29" s="191">
        <f>C27+C28</f>
        <v>4118155588.8900008</v>
      </c>
      <c r="D29" s="191">
        <f t="shared" ref="D29:F29" si="3">D27+D28</f>
        <v>153824362.09999996</v>
      </c>
      <c r="E29" s="191">
        <f t="shared" si="3"/>
        <v>1205208646.0500002</v>
      </c>
      <c r="F29" s="191">
        <f t="shared" si="3"/>
        <v>1293057705.8600006</v>
      </c>
      <c r="G29" s="192">
        <f>G27+G28</f>
        <v>6770246302.9000006</v>
      </c>
      <c r="H29" s="646"/>
      <c r="I29" s="803"/>
      <c r="J29" s="362"/>
      <c r="K29" s="86"/>
      <c r="L29" s="178"/>
      <c r="M29" s="72"/>
      <c r="N29" s="72"/>
      <c r="O29" s="72"/>
    </row>
    <row r="30" spans="1:15" ht="21" customHeight="1" thickTop="1">
      <c r="A30" s="43"/>
      <c r="C30" s="40"/>
      <c r="D30" s="40"/>
      <c r="E30" s="40"/>
      <c r="F30" s="40"/>
      <c r="G30" s="40"/>
      <c r="H30" s="647"/>
      <c r="I30" s="804"/>
      <c r="J30" s="43"/>
    </row>
    <row r="31" spans="1:15" ht="21">
      <c r="C31" s="170"/>
      <c r="D31" s="170"/>
      <c r="E31" s="170"/>
      <c r="F31" s="170"/>
      <c r="G31" s="171"/>
      <c r="H31" s="648"/>
      <c r="J31" s="363"/>
    </row>
    <row r="32" spans="1:15" s="70" customFormat="1">
      <c r="B32" s="71"/>
      <c r="C32" s="170"/>
      <c r="D32" s="170"/>
      <c r="E32" s="170"/>
      <c r="F32" s="170"/>
      <c r="G32" s="170"/>
      <c r="I32" s="805"/>
      <c r="J32" s="34"/>
      <c r="K32" s="34"/>
    </row>
    <row r="33" spans="3:7">
      <c r="C33" s="42"/>
      <c r="D33" s="42"/>
      <c r="E33" s="42"/>
      <c r="F33" s="42"/>
      <c r="G33" s="42"/>
    </row>
  </sheetData>
  <mergeCells count="2">
    <mergeCell ref="A1:K1"/>
    <mergeCell ref="A2:K2"/>
  </mergeCells>
  <pageMargins left="0.28999999999999998" right="0.15748031496062992" top="0.52" bottom="0.4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23"/>
  <sheetViews>
    <sheetView view="pageBreakPreview" zoomScale="90" zoomScaleSheetLayoutView="90" workbookViewId="0">
      <selection activeCell="C13" sqref="C13"/>
    </sheetView>
  </sheetViews>
  <sheetFormatPr defaultColWidth="8.85546875" defaultRowHeight="21" customHeight="1"/>
  <cols>
    <col min="1" max="1" width="6.7109375" style="47" customWidth="1"/>
    <col min="2" max="2" width="64.7109375" style="10" customWidth="1"/>
    <col min="3" max="3" width="17.28515625" style="48" customWidth="1"/>
    <col min="4" max="4" width="16.28515625" style="48" customWidth="1"/>
    <col min="5" max="5" width="17" style="48" customWidth="1"/>
    <col min="6" max="6" width="16" style="48" customWidth="1"/>
    <col min="7" max="7" width="16.5703125" style="10" customWidth="1"/>
    <col min="8" max="8" width="7" style="358" hidden="1" customWidth="1"/>
    <col min="9" max="9" width="7" style="358" customWidth="1"/>
    <col min="10" max="10" width="7.42578125" style="359" customWidth="1"/>
    <col min="11" max="11" width="14.85546875" style="75" customWidth="1"/>
    <col min="12" max="12" width="16" style="10" bestFit="1" customWidth="1"/>
    <col min="13" max="13" width="14.5703125" style="10" bestFit="1" customWidth="1"/>
    <col min="14" max="15" width="4.85546875" style="10" bestFit="1" customWidth="1"/>
    <col min="16" max="16384" width="8.85546875" style="10"/>
  </cols>
  <sheetData>
    <row r="1" spans="1:15" s="44" customFormat="1" ht="21" customHeight="1">
      <c r="A1" s="853" t="s">
        <v>516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</row>
    <row r="2" spans="1:15" s="44" customFormat="1" ht="21" customHeight="1">
      <c r="A2" s="853" t="s">
        <v>462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</row>
    <row r="3" spans="1:15" s="44" customFormat="1" ht="21" customHeight="1">
      <c r="A3" s="343"/>
      <c r="C3" s="45"/>
      <c r="D3" s="45"/>
      <c r="E3" s="45"/>
      <c r="F3" s="45"/>
      <c r="H3" s="344">
        <v>59</v>
      </c>
      <c r="I3" s="344"/>
      <c r="J3" s="345"/>
      <c r="K3" s="39"/>
    </row>
    <row r="4" spans="1:15" s="44" customFormat="1" ht="21" customHeight="1">
      <c r="A4" s="88" t="s">
        <v>10</v>
      </c>
      <c r="B4" s="513" t="s">
        <v>268</v>
      </c>
      <c r="C4" s="307" t="s">
        <v>11</v>
      </c>
      <c r="D4" s="307" t="s">
        <v>12</v>
      </c>
      <c r="E4" s="307" t="s">
        <v>0</v>
      </c>
      <c r="F4" s="307" t="s">
        <v>235</v>
      </c>
      <c r="G4" s="308" t="s">
        <v>236</v>
      </c>
      <c r="H4" s="346" t="s">
        <v>237</v>
      </c>
      <c r="I4" s="346" t="s">
        <v>237</v>
      </c>
      <c r="J4" s="347" t="s">
        <v>238</v>
      </c>
      <c r="K4" s="347" t="s">
        <v>239</v>
      </c>
      <c r="L4" s="90"/>
    </row>
    <row r="5" spans="1:15" s="46" customFormat="1" ht="21" customHeight="1">
      <c r="A5" s="94">
        <v>401</v>
      </c>
      <c r="B5" s="515" t="s">
        <v>408</v>
      </c>
      <c r="C5" s="512">
        <v>520748927.21403062</v>
      </c>
      <c r="D5" s="512">
        <v>17578348.700966798</v>
      </c>
      <c r="E5" s="512">
        <v>91699342.426440179</v>
      </c>
      <c r="F5" s="512">
        <v>150171211.76616964</v>
      </c>
      <c r="G5" s="311">
        <f>SUM(C5:F5)</f>
        <v>780197830.10760725</v>
      </c>
      <c r="H5" s="348">
        <v>115</v>
      </c>
      <c r="I5" s="624">
        <v>115</v>
      </c>
      <c r="J5" s="349" t="s">
        <v>264</v>
      </c>
      <c r="K5" s="350">
        <f>G5/I5</f>
        <v>6784328.9574574539</v>
      </c>
      <c r="L5" s="178"/>
      <c r="M5" s="72"/>
      <c r="N5" s="72"/>
      <c r="O5" s="72"/>
    </row>
    <row r="6" spans="1:15" s="46" customFormat="1" ht="36" customHeight="1">
      <c r="A6" s="514">
        <v>402</v>
      </c>
      <c r="B6" s="516" t="s">
        <v>471</v>
      </c>
      <c r="C6" s="518">
        <v>246081151.06446514</v>
      </c>
      <c r="D6" s="518">
        <v>8600948.3435516804</v>
      </c>
      <c r="E6" s="518">
        <v>45659485.114632465</v>
      </c>
      <c r="F6" s="518">
        <v>74820372.216680691</v>
      </c>
      <c r="G6" s="519">
        <f t="shared" ref="G6:G12" si="0">SUM(C6:F6)</f>
        <v>375161956.73932999</v>
      </c>
      <c r="H6" s="351">
        <v>77</v>
      </c>
      <c r="I6" s="625">
        <v>77</v>
      </c>
      <c r="J6" s="520" t="s">
        <v>242</v>
      </c>
      <c r="K6" s="350">
        <f t="shared" ref="K6:K12" si="1">G6/I6</f>
        <v>4872233.2044068826</v>
      </c>
      <c r="L6" s="178"/>
      <c r="M6" s="72"/>
      <c r="N6" s="72"/>
      <c r="O6" s="72"/>
    </row>
    <row r="7" spans="1:15" s="46" customFormat="1" ht="21.75" customHeight="1">
      <c r="A7" s="94">
        <v>403</v>
      </c>
      <c r="B7" s="515" t="s">
        <v>472</v>
      </c>
      <c r="C7" s="512">
        <v>244182727.02609751</v>
      </c>
      <c r="D7" s="512">
        <v>8515425.1119437981</v>
      </c>
      <c r="E7" s="512">
        <v>45580666.805596896</v>
      </c>
      <c r="F7" s="512">
        <v>74792757.28130959</v>
      </c>
      <c r="G7" s="311">
        <f t="shared" si="0"/>
        <v>373071576.22494781</v>
      </c>
      <c r="H7" s="351">
        <v>77</v>
      </c>
      <c r="I7" s="625">
        <v>77</v>
      </c>
      <c r="J7" s="352" t="s">
        <v>321</v>
      </c>
      <c r="K7" s="350">
        <f t="shared" si="1"/>
        <v>4845085.4055188028</v>
      </c>
      <c r="L7" s="178"/>
      <c r="M7" s="72"/>
      <c r="N7" s="72"/>
      <c r="O7" s="72"/>
    </row>
    <row r="8" spans="1:15" s="46" customFormat="1" ht="21" customHeight="1">
      <c r="A8" s="514">
        <v>404</v>
      </c>
      <c r="B8" s="515" t="s">
        <v>407</v>
      </c>
      <c r="C8" s="512">
        <v>114367565.9284773</v>
      </c>
      <c r="D8" s="512">
        <v>1706082.4059519349</v>
      </c>
      <c r="E8" s="512">
        <v>1200340.6695151897</v>
      </c>
      <c r="F8" s="512">
        <v>127853795.57440187</v>
      </c>
      <c r="G8" s="311">
        <f t="shared" si="0"/>
        <v>245127784.57834631</v>
      </c>
      <c r="H8" s="351">
        <v>77</v>
      </c>
      <c r="I8" s="625">
        <v>77</v>
      </c>
      <c r="J8" s="352" t="s">
        <v>242</v>
      </c>
      <c r="K8" s="350">
        <f t="shared" si="1"/>
        <v>3183477.7217967054</v>
      </c>
      <c r="L8" s="178"/>
      <c r="M8" s="72"/>
      <c r="N8" s="72"/>
      <c r="O8" s="72"/>
    </row>
    <row r="9" spans="1:15" s="46" customFormat="1" ht="21" customHeight="1">
      <c r="A9" s="94">
        <v>405</v>
      </c>
      <c r="B9" s="515" t="s">
        <v>473</v>
      </c>
      <c r="C9" s="512">
        <v>240045191.89213282</v>
      </c>
      <c r="D9" s="512">
        <v>8642529.5754515491</v>
      </c>
      <c r="E9" s="512">
        <v>47780875.499473669</v>
      </c>
      <c r="F9" s="512">
        <v>77512679.237083197</v>
      </c>
      <c r="G9" s="311">
        <f t="shared" si="0"/>
        <v>373981276.20414126</v>
      </c>
      <c r="H9" s="351">
        <v>77</v>
      </c>
      <c r="I9" s="625">
        <v>77</v>
      </c>
      <c r="J9" s="352" t="s">
        <v>321</v>
      </c>
      <c r="K9" s="350">
        <f t="shared" si="1"/>
        <v>4856899.6909628734</v>
      </c>
      <c r="L9" s="178"/>
      <c r="M9" s="72"/>
      <c r="N9" s="72"/>
      <c r="O9" s="72"/>
    </row>
    <row r="10" spans="1:15" s="46" customFormat="1" ht="21" customHeight="1">
      <c r="A10" s="514">
        <v>406</v>
      </c>
      <c r="B10" s="517" t="s">
        <v>317</v>
      </c>
      <c r="C10" s="512">
        <v>2159651931.3932247</v>
      </c>
      <c r="D10" s="512">
        <v>66438141.234616898</v>
      </c>
      <c r="E10" s="512">
        <v>307824778.10851926</v>
      </c>
      <c r="F10" s="512">
        <v>505078480.84309399</v>
      </c>
      <c r="G10" s="311">
        <f t="shared" si="0"/>
        <v>3038993331.5794544</v>
      </c>
      <c r="H10" s="351">
        <v>6</v>
      </c>
      <c r="I10" s="625">
        <v>8</v>
      </c>
      <c r="J10" s="352" t="s">
        <v>253</v>
      </c>
      <c r="K10" s="350">
        <f t="shared" si="1"/>
        <v>379874166.4474318</v>
      </c>
      <c r="L10" s="178"/>
      <c r="M10" s="72"/>
      <c r="N10" s="72"/>
      <c r="O10" s="72"/>
    </row>
    <row r="11" spans="1:15" s="46" customFormat="1" ht="21" customHeight="1">
      <c r="A11" s="94">
        <v>407</v>
      </c>
      <c r="B11" s="515" t="s">
        <v>474</v>
      </c>
      <c r="C11" s="512">
        <v>241541030.26967603</v>
      </c>
      <c r="D11" s="512">
        <v>8614511.4317908138</v>
      </c>
      <c r="E11" s="512">
        <v>47011409.947088309</v>
      </c>
      <c r="F11" s="512">
        <v>77489099.459872738</v>
      </c>
      <c r="G11" s="311">
        <f t="shared" si="0"/>
        <v>374656051.10842788</v>
      </c>
      <c r="H11" s="351"/>
      <c r="I11" s="625">
        <v>77</v>
      </c>
      <c r="J11" s="352" t="s">
        <v>242</v>
      </c>
      <c r="K11" s="350">
        <f t="shared" si="1"/>
        <v>4865663.0014081541</v>
      </c>
      <c r="L11" s="178"/>
      <c r="M11" s="72"/>
      <c r="N11" s="72"/>
      <c r="O11" s="72"/>
    </row>
    <row r="12" spans="1:15" s="46" customFormat="1" ht="21" customHeight="1">
      <c r="A12" s="514">
        <v>408</v>
      </c>
      <c r="B12" s="515" t="s">
        <v>475</v>
      </c>
      <c r="C12" s="512">
        <v>351537064.10189688</v>
      </c>
      <c r="D12" s="512">
        <v>10194060.285726517</v>
      </c>
      <c r="E12" s="512">
        <v>48170693.618734173</v>
      </c>
      <c r="F12" s="512">
        <v>205339309.48138863</v>
      </c>
      <c r="G12" s="311">
        <f t="shared" si="0"/>
        <v>615241127.48774624</v>
      </c>
      <c r="H12" s="351"/>
      <c r="I12" s="625">
        <v>1</v>
      </c>
      <c r="J12" s="352" t="s">
        <v>251</v>
      </c>
      <c r="K12" s="350">
        <f t="shared" si="1"/>
        <v>615241127.48774624</v>
      </c>
      <c r="L12" s="178"/>
      <c r="M12" s="72"/>
      <c r="N12" s="72"/>
      <c r="O12" s="72"/>
    </row>
    <row r="13" spans="1:15" s="46" customFormat="1" ht="21" customHeight="1">
      <c r="A13" s="95"/>
      <c r="B13" s="305" t="s">
        <v>380</v>
      </c>
      <c r="C13" s="152">
        <f>SUM(C5:C12)</f>
        <v>4118155588.8900008</v>
      </c>
      <c r="D13" s="152">
        <f>SUM(D5:D12)</f>
        <v>130290047.08999999</v>
      </c>
      <c r="E13" s="152">
        <f>SUM(E5:E12)</f>
        <v>634927592.19000018</v>
      </c>
      <c r="F13" s="152">
        <f>SUM(F5:F12)</f>
        <v>1293057705.8600004</v>
      </c>
      <c r="G13" s="152">
        <f>SUM(G5:G12)</f>
        <v>6176430934.0300007</v>
      </c>
      <c r="H13" s="351"/>
      <c r="I13" s="625"/>
      <c r="J13" s="352"/>
      <c r="K13" s="350"/>
      <c r="L13" s="178"/>
      <c r="M13" s="72"/>
      <c r="N13" s="72"/>
      <c r="O13" s="72"/>
    </row>
    <row r="14" spans="1:15" s="46" customFormat="1" ht="21" customHeight="1">
      <c r="A14" s="96">
        <v>888</v>
      </c>
      <c r="B14" s="306" t="s">
        <v>379</v>
      </c>
      <c r="C14" s="152">
        <v>0</v>
      </c>
      <c r="D14" s="152">
        <v>23534315.009999998</v>
      </c>
      <c r="E14" s="152">
        <v>570281053.86000001</v>
      </c>
      <c r="F14" s="152">
        <v>0</v>
      </c>
      <c r="G14" s="301">
        <f>SUM(C14:F14)</f>
        <v>593815368.87</v>
      </c>
      <c r="H14" s="351">
        <v>77</v>
      </c>
      <c r="I14" s="625">
        <v>77</v>
      </c>
      <c r="J14" s="353" t="s">
        <v>242</v>
      </c>
      <c r="K14" s="354">
        <f>G14/H14</f>
        <v>7711887.9074025974</v>
      </c>
      <c r="L14" s="178"/>
      <c r="M14" s="72"/>
      <c r="N14" s="72"/>
      <c r="O14" s="72"/>
    </row>
    <row r="15" spans="1:15" ht="21" customHeight="1" thickBot="1">
      <c r="A15" s="255"/>
      <c r="B15" s="256" t="s">
        <v>323</v>
      </c>
      <c r="C15" s="257">
        <f>C13+C14</f>
        <v>4118155588.8900008</v>
      </c>
      <c r="D15" s="257">
        <f t="shared" ref="D15:G15" si="2">D13+D14</f>
        <v>153824362.09999999</v>
      </c>
      <c r="E15" s="257">
        <f t="shared" si="2"/>
        <v>1205208646.0500002</v>
      </c>
      <c r="F15" s="257">
        <f>F13+F14</f>
        <v>1293057705.8600004</v>
      </c>
      <c r="G15" s="257">
        <f t="shared" si="2"/>
        <v>6770246302.9000006</v>
      </c>
      <c r="H15" s="355"/>
      <c r="I15" s="355"/>
      <c r="J15" s="356"/>
      <c r="K15" s="357"/>
      <c r="L15" s="178"/>
      <c r="M15" s="72"/>
      <c r="N15" s="72"/>
      <c r="O15" s="72"/>
    </row>
    <row r="16" spans="1:15" s="99" customFormat="1" ht="21" customHeight="1" thickTop="1">
      <c r="A16" s="174"/>
      <c r="C16" s="13"/>
      <c r="D16" s="13"/>
      <c r="E16" s="13"/>
      <c r="F16" s="13"/>
      <c r="G16" s="13"/>
      <c r="H16" s="358"/>
      <c r="I16" s="358"/>
      <c r="J16" s="359"/>
      <c r="K16" s="75"/>
    </row>
    <row r="17" spans="1:11" s="99" customFormat="1" ht="21" customHeight="1">
      <c r="A17" s="174"/>
      <c r="C17" s="13"/>
      <c r="D17" s="13"/>
      <c r="E17" s="13"/>
      <c r="F17" s="13"/>
      <c r="G17" s="175"/>
      <c r="H17" s="358"/>
      <c r="I17" s="358"/>
      <c r="J17" s="359"/>
      <c r="K17" s="75"/>
    </row>
    <row r="18" spans="1:11" s="99" customFormat="1" ht="21" customHeight="1">
      <c r="A18" s="174"/>
      <c r="C18" s="13"/>
      <c r="D18" s="13"/>
      <c r="E18" s="13"/>
      <c r="F18" s="13"/>
      <c r="G18" s="175"/>
      <c r="H18" s="358"/>
      <c r="I18" s="358"/>
      <c r="J18" s="359"/>
      <c r="K18" s="75"/>
    </row>
    <row r="19" spans="1:11" s="99" customFormat="1" ht="21" customHeight="1">
      <c r="A19" s="174"/>
      <c r="C19" s="48"/>
      <c r="D19" s="48"/>
      <c r="E19" s="48"/>
      <c r="F19" s="48"/>
      <c r="G19" s="175"/>
      <c r="H19" s="358"/>
      <c r="I19" s="358"/>
      <c r="J19" s="359"/>
      <c r="K19" s="75"/>
    </row>
    <row r="20" spans="1:11" s="99" customFormat="1" ht="21" customHeight="1">
      <c r="A20" s="174"/>
      <c r="C20" s="48"/>
      <c r="D20" s="48"/>
      <c r="E20" s="48"/>
      <c r="F20" s="48"/>
      <c r="G20" s="175"/>
      <c r="H20" s="358"/>
      <c r="I20" s="358"/>
      <c r="J20" s="359"/>
      <c r="K20" s="75"/>
    </row>
    <row r="21" spans="1:11" ht="21" customHeight="1">
      <c r="G21" s="175"/>
    </row>
    <row r="22" spans="1:11" ht="21" customHeight="1">
      <c r="G22" s="175"/>
    </row>
    <row r="23" spans="1:11" ht="21" customHeight="1">
      <c r="G23" s="175"/>
    </row>
  </sheetData>
  <mergeCells count="2">
    <mergeCell ref="A1:K1"/>
    <mergeCell ref="A2:K2"/>
  </mergeCells>
  <pageMargins left="0.25" right="0.1574803149606299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82"/>
  <sheetViews>
    <sheetView view="pageBreakPreview" zoomScale="80" zoomScaleSheetLayoutView="80" workbookViewId="0">
      <pane xSplit="2" ySplit="5" topLeftCell="J15" activePane="bottomRight" state="frozen"/>
      <selection pane="topRight" activeCell="E1" sqref="E1"/>
      <selection pane="bottomLeft" activeCell="A6" sqref="A6"/>
      <selection pane="bottomRight" activeCell="P23" sqref="P23"/>
    </sheetView>
  </sheetViews>
  <sheetFormatPr defaultColWidth="9.140625" defaultRowHeight="18.75"/>
  <cols>
    <col min="1" max="1" width="5.85546875" style="332" customWidth="1"/>
    <col min="2" max="2" width="57.28515625" style="315" customWidth="1"/>
    <col min="3" max="3" width="16.28515625" style="333" customWidth="1"/>
    <col min="4" max="4" width="14.85546875" style="315" customWidth="1"/>
    <col min="5" max="5" width="16" style="315" customWidth="1"/>
    <col min="6" max="6" width="16.28515625" style="315" customWidth="1"/>
    <col min="7" max="7" width="18.28515625" style="315" customWidth="1"/>
    <col min="8" max="8" width="9.7109375" style="334" customWidth="1"/>
    <col min="9" max="9" width="9.5703125" style="335" customWidth="1"/>
    <col min="10" max="10" width="13.7109375" style="334" customWidth="1"/>
    <col min="11" max="11" width="16.140625" style="395" customWidth="1"/>
    <col min="12" max="12" width="15.28515625" style="395" customWidth="1"/>
    <col min="13" max="13" width="16.140625" style="395" customWidth="1"/>
    <col min="14" max="14" width="15.85546875" style="395" customWidth="1"/>
    <col min="15" max="15" width="16.85546875" style="395" customWidth="1"/>
    <col min="16" max="16" width="12.28515625" style="75" customWidth="1"/>
    <col min="17" max="17" width="9.85546875" style="151" customWidth="1"/>
    <col min="18" max="18" width="13.7109375" style="75" customWidth="1"/>
    <col min="19" max="19" width="10.42578125" style="336" customWidth="1"/>
    <col min="20" max="20" width="9.140625" style="315" customWidth="1"/>
    <col min="21" max="21" width="9.85546875" style="315" customWidth="1"/>
    <col min="22" max="22" width="11.42578125" style="75" bestFit="1" customWidth="1"/>
    <col min="23" max="23" width="14.5703125" style="315" bestFit="1" customWidth="1"/>
    <col min="24" max="25" width="11" style="315" bestFit="1" customWidth="1"/>
    <col min="26" max="26" width="10" style="315" bestFit="1" customWidth="1"/>
    <col min="27" max="28" width="13.5703125" style="315" bestFit="1" customWidth="1"/>
    <col min="29" max="29" width="14" style="315" customWidth="1"/>
    <col min="30" max="16384" width="9.140625" style="315"/>
  </cols>
  <sheetData>
    <row r="1" spans="1:256" ht="23.25">
      <c r="A1" s="856" t="s">
        <v>255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11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  <c r="FK1" s="314"/>
      <c r="FL1" s="314"/>
      <c r="FM1" s="314"/>
      <c r="FN1" s="314"/>
      <c r="FO1" s="314"/>
      <c r="FP1" s="314"/>
      <c r="FQ1" s="314"/>
      <c r="FR1" s="314"/>
      <c r="FS1" s="314"/>
      <c r="FT1" s="314"/>
      <c r="FU1" s="314"/>
      <c r="FV1" s="314"/>
      <c r="FW1" s="314"/>
      <c r="FX1" s="314"/>
      <c r="FY1" s="314"/>
      <c r="FZ1" s="314"/>
      <c r="GA1" s="314"/>
      <c r="GB1" s="314"/>
      <c r="GC1" s="314"/>
      <c r="GD1" s="314"/>
      <c r="GE1" s="314"/>
      <c r="GF1" s="314"/>
      <c r="GG1" s="314"/>
      <c r="GH1" s="314"/>
      <c r="GI1" s="314"/>
      <c r="GJ1" s="314"/>
      <c r="GK1" s="314"/>
      <c r="GL1" s="314"/>
      <c r="GM1" s="314"/>
      <c r="GN1" s="314"/>
      <c r="GO1" s="314"/>
      <c r="GP1" s="314"/>
      <c r="GQ1" s="314"/>
      <c r="GR1" s="314"/>
      <c r="GS1" s="314"/>
      <c r="GT1" s="314"/>
      <c r="GU1" s="314"/>
      <c r="GV1" s="314"/>
      <c r="GW1" s="314"/>
      <c r="GX1" s="314"/>
      <c r="GY1" s="314"/>
      <c r="GZ1" s="314"/>
      <c r="HA1" s="314"/>
      <c r="HB1" s="314"/>
      <c r="HC1" s="314"/>
      <c r="HD1" s="314"/>
      <c r="HE1" s="314"/>
      <c r="HF1" s="314"/>
      <c r="HG1" s="314"/>
      <c r="HH1" s="314"/>
      <c r="HI1" s="314"/>
      <c r="HJ1" s="314"/>
      <c r="HK1" s="314"/>
      <c r="HL1" s="314"/>
      <c r="HM1" s="314"/>
      <c r="HN1" s="314"/>
      <c r="HO1" s="314"/>
      <c r="HP1" s="314"/>
      <c r="HQ1" s="314"/>
      <c r="HR1" s="314"/>
      <c r="HS1" s="314"/>
      <c r="HT1" s="314"/>
      <c r="HU1" s="314"/>
      <c r="HV1" s="314"/>
      <c r="HW1" s="314"/>
      <c r="HX1" s="314"/>
      <c r="HY1" s="314"/>
      <c r="HZ1" s="314"/>
      <c r="IA1" s="314"/>
      <c r="IB1" s="314"/>
      <c r="IC1" s="314"/>
      <c r="ID1" s="314"/>
      <c r="IE1" s="314"/>
      <c r="IF1" s="314"/>
      <c r="IG1" s="314"/>
      <c r="IH1" s="314"/>
      <c r="II1" s="314"/>
      <c r="IJ1" s="314"/>
      <c r="IK1" s="314"/>
      <c r="IL1" s="314"/>
      <c r="IM1" s="314"/>
      <c r="IN1" s="314"/>
      <c r="IO1" s="314"/>
      <c r="IP1" s="314"/>
      <c r="IQ1" s="314"/>
      <c r="IR1" s="314"/>
      <c r="IS1" s="314"/>
      <c r="IT1" s="314"/>
      <c r="IU1" s="314"/>
      <c r="IV1" s="314"/>
    </row>
    <row r="2" spans="1:256" ht="24" thickBot="1">
      <c r="A2" s="863" t="s">
        <v>494</v>
      </c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11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  <c r="FL2" s="314"/>
      <c r="FM2" s="314"/>
      <c r="FN2" s="314"/>
      <c r="FO2" s="314"/>
      <c r="FP2" s="314"/>
      <c r="FQ2" s="314"/>
      <c r="FR2" s="314"/>
      <c r="FS2" s="314"/>
      <c r="FT2" s="314"/>
      <c r="FU2" s="314"/>
      <c r="FV2" s="314"/>
      <c r="FW2" s="314"/>
      <c r="FX2" s="314"/>
      <c r="FY2" s="314"/>
      <c r="FZ2" s="314"/>
      <c r="GA2" s="314"/>
      <c r="GB2" s="314"/>
      <c r="GC2" s="314"/>
      <c r="GD2" s="314"/>
      <c r="GE2" s="314"/>
      <c r="GF2" s="314"/>
      <c r="GG2" s="314"/>
      <c r="GH2" s="314"/>
      <c r="GI2" s="314"/>
      <c r="GJ2" s="314"/>
      <c r="GK2" s="314"/>
      <c r="GL2" s="314"/>
      <c r="GM2" s="314"/>
      <c r="GN2" s="314"/>
      <c r="GO2" s="314"/>
      <c r="GP2" s="314"/>
      <c r="GQ2" s="314"/>
      <c r="GR2" s="314"/>
      <c r="GS2" s="314"/>
      <c r="GT2" s="314"/>
      <c r="GU2" s="314"/>
      <c r="GV2" s="314"/>
      <c r="GW2" s="314"/>
      <c r="GX2" s="314"/>
      <c r="GY2" s="314"/>
      <c r="GZ2" s="314"/>
      <c r="HA2" s="314"/>
      <c r="HB2" s="314"/>
      <c r="HC2" s="314"/>
      <c r="HD2" s="314"/>
      <c r="HE2" s="314"/>
      <c r="HF2" s="314"/>
      <c r="HG2" s="314"/>
      <c r="HH2" s="314"/>
      <c r="HI2" s="314"/>
      <c r="HJ2" s="314"/>
      <c r="HK2" s="314"/>
      <c r="HL2" s="314"/>
      <c r="HM2" s="314"/>
      <c r="HN2" s="314"/>
      <c r="HO2" s="314"/>
      <c r="HP2" s="314"/>
      <c r="HQ2" s="314"/>
      <c r="HR2" s="314"/>
      <c r="HS2" s="314"/>
      <c r="HT2" s="314"/>
      <c r="HU2" s="314"/>
      <c r="HV2" s="314"/>
      <c r="HW2" s="314"/>
      <c r="HX2" s="314"/>
      <c r="HY2" s="314"/>
      <c r="HZ2" s="314"/>
      <c r="IA2" s="314"/>
      <c r="IB2" s="314"/>
      <c r="IC2" s="314"/>
      <c r="ID2" s="314"/>
      <c r="IE2" s="314"/>
      <c r="IF2" s="314"/>
      <c r="IG2" s="314"/>
      <c r="IH2" s="314"/>
      <c r="II2" s="314"/>
      <c r="IJ2" s="314"/>
      <c r="IK2" s="314"/>
      <c r="IL2" s="314"/>
      <c r="IM2" s="314"/>
      <c r="IN2" s="314"/>
      <c r="IO2" s="314"/>
      <c r="IP2" s="314"/>
      <c r="IQ2" s="314"/>
      <c r="IR2" s="314"/>
      <c r="IS2" s="314"/>
      <c r="IT2" s="314"/>
      <c r="IU2" s="314"/>
      <c r="IV2" s="314"/>
    </row>
    <row r="3" spans="1:256" ht="24" thickBot="1">
      <c r="A3" s="316" t="s">
        <v>256</v>
      </c>
      <c r="B3" s="317" t="s">
        <v>234</v>
      </c>
      <c r="C3" s="857" t="s">
        <v>432</v>
      </c>
      <c r="D3" s="858"/>
      <c r="E3" s="858"/>
      <c r="F3" s="858"/>
      <c r="G3" s="858"/>
      <c r="H3" s="858"/>
      <c r="I3" s="858"/>
      <c r="J3" s="859"/>
      <c r="K3" s="864" t="s">
        <v>495</v>
      </c>
      <c r="L3" s="865"/>
      <c r="M3" s="865"/>
      <c r="N3" s="865"/>
      <c r="O3" s="865"/>
      <c r="P3" s="865"/>
      <c r="Q3" s="865"/>
      <c r="R3" s="865"/>
      <c r="S3" s="860" t="s">
        <v>257</v>
      </c>
      <c r="T3" s="861"/>
      <c r="U3" s="862"/>
      <c r="V3" s="811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  <c r="DP3" s="314"/>
      <c r="DQ3" s="314"/>
      <c r="DR3" s="314"/>
      <c r="DS3" s="314"/>
      <c r="DT3" s="314"/>
      <c r="DU3" s="314"/>
      <c r="DV3" s="314"/>
      <c r="DW3" s="314"/>
      <c r="DX3" s="314"/>
      <c r="DY3" s="314"/>
      <c r="DZ3" s="314"/>
      <c r="EA3" s="314"/>
      <c r="EB3" s="314"/>
      <c r="EC3" s="314"/>
      <c r="ED3" s="314"/>
      <c r="EE3" s="314"/>
      <c r="EF3" s="314"/>
      <c r="EG3" s="314"/>
      <c r="EH3" s="314"/>
      <c r="EI3" s="314"/>
      <c r="EJ3" s="314"/>
      <c r="EK3" s="314"/>
      <c r="EL3" s="314"/>
      <c r="EM3" s="314"/>
      <c r="EN3" s="314"/>
      <c r="EO3" s="314"/>
      <c r="EP3" s="314"/>
      <c r="EQ3" s="314"/>
      <c r="ER3" s="314"/>
      <c r="ES3" s="314"/>
      <c r="ET3" s="314"/>
      <c r="EU3" s="314"/>
      <c r="EV3" s="314"/>
      <c r="EW3" s="314"/>
      <c r="EX3" s="314"/>
      <c r="EY3" s="314"/>
      <c r="EZ3" s="314"/>
      <c r="FA3" s="314"/>
      <c r="FB3" s="314"/>
      <c r="FC3" s="314"/>
      <c r="FD3" s="314"/>
      <c r="FE3" s="314"/>
      <c r="FF3" s="314"/>
      <c r="FG3" s="314"/>
      <c r="FH3" s="314"/>
      <c r="FI3" s="314"/>
      <c r="FJ3" s="314"/>
      <c r="FK3" s="314"/>
      <c r="FL3" s="314"/>
      <c r="FM3" s="314"/>
      <c r="FN3" s="314"/>
      <c r="FO3" s="314"/>
      <c r="FP3" s="314"/>
      <c r="FQ3" s="314"/>
      <c r="FR3" s="314"/>
      <c r="FS3" s="314"/>
      <c r="FT3" s="314"/>
      <c r="FU3" s="314"/>
      <c r="FV3" s="314"/>
      <c r="FW3" s="314"/>
      <c r="FX3" s="314"/>
      <c r="FY3" s="314"/>
      <c r="FZ3" s="314"/>
      <c r="GA3" s="314"/>
      <c r="GB3" s="314"/>
      <c r="GC3" s="314"/>
      <c r="GD3" s="314"/>
      <c r="GE3" s="314"/>
      <c r="GF3" s="314"/>
      <c r="GG3" s="314"/>
      <c r="GH3" s="314"/>
      <c r="GI3" s="314"/>
      <c r="GJ3" s="314"/>
      <c r="GK3" s="314"/>
      <c r="GL3" s="314"/>
      <c r="GM3" s="314"/>
      <c r="GN3" s="314"/>
      <c r="GO3" s="314"/>
      <c r="GP3" s="314"/>
      <c r="GQ3" s="314"/>
      <c r="GR3" s="314"/>
      <c r="GS3" s="314"/>
      <c r="GT3" s="314"/>
      <c r="GU3" s="314"/>
      <c r="GV3" s="314"/>
      <c r="GW3" s="314"/>
      <c r="GX3" s="314"/>
      <c r="GY3" s="314"/>
      <c r="GZ3" s="314"/>
      <c r="HA3" s="314"/>
      <c r="HB3" s="314"/>
      <c r="HC3" s="314"/>
      <c r="HD3" s="314"/>
      <c r="HE3" s="314"/>
      <c r="HF3" s="314"/>
      <c r="HG3" s="314"/>
      <c r="HH3" s="314"/>
      <c r="HI3" s="314"/>
      <c r="HJ3" s="314"/>
      <c r="HK3" s="314"/>
      <c r="HL3" s="314"/>
      <c r="HM3" s="314"/>
      <c r="HN3" s="314"/>
      <c r="HO3" s="314"/>
      <c r="HP3" s="314"/>
      <c r="HQ3" s="314"/>
      <c r="HR3" s="314"/>
      <c r="HS3" s="314"/>
      <c r="HT3" s="314"/>
      <c r="HU3" s="314"/>
      <c r="HV3" s="314"/>
      <c r="HW3" s="314"/>
      <c r="HX3" s="314"/>
      <c r="HY3" s="314"/>
      <c r="HZ3" s="314"/>
      <c r="IA3" s="314"/>
      <c r="IB3" s="314"/>
      <c r="IC3" s="314"/>
      <c r="ID3" s="314"/>
      <c r="IE3" s="314"/>
      <c r="IF3" s="314"/>
      <c r="IG3" s="314"/>
      <c r="IH3" s="314"/>
      <c r="II3" s="314"/>
      <c r="IJ3" s="314"/>
      <c r="IK3" s="314"/>
      <c r="IL3" s="314"/>
      <c r="IM3" s="314"/>
      <c r="IN3" s="314"/>
      <c r="IO3" s="314"/>
      <c r="IP3" s="314"/>
      <c r="IQ3" s="314"/>
      <c r="IR3" s="314"/>
      <c r="IS3" s="314"/>
      <c r="IT3" s="314"/>
      <c r="IU3" s="314"/>
      <c r="IV3" s="314"/>
    </row>
    <row r="4" spans="1:256" s="329" customFormat="1" ht="82.5" customHeight="1">
      <c r="A4" s="318"/>
      <c r="B4" s="319"/>
      <c r="C4" s="320" t="s">
        <v>11</v>
      </c>
      <c r="D4" s="320" t="s">
        <v>12</v>
      </c>
      <c r="E4" s="320" t="s">
        <v>0</v>
      </c>
      <c r="F4" s="320" t="s">
        <v>235</v>
      </c>
      <c r="G4" s="321" t="s">
        <v>236</v>
      </c>
      <c r="H4" s="322" t="s">
        <v>237</v>
      </c>
      <c r="I4" s="323" t="s">
        <v>238</v>
      </c>
      <c r="J4" s="324" t="s">
        <v>239</v>
      </c>
      <c r="K4" s="369" t="s">
        <v>11</v>
      </c>
      <c r="L4" s="370" t="s">
        <v>12</v>
      </c>
      <c r="M4" s="370" t="s">
        <v>0</v>
      </c>
      <c r="N4" s="370" t="s">
        <v>235</v>
      </c>
      <c r="O4" s="370" t="s">
        <v>236</v>
      </c>
      <c r="P4" s="371" t="s">
        <v>237</v>
      </c>
      <c r="Q4" s="372" t="s">
        <v>238</v>
      </c>
      <c r="R4" s="373" t="s">
        <v>239</v>
      </c>
      <c r="S4" s="325" t="s">
        <v>258</v>
      </c>
      <c r="T4" s="326" t="s">
        <v>259</v>
      </c>
      <c r="U4" s="327" t="s">
        <v>260</v>
      </c>
      <c r="V4" s="39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  <c r="IP4" s="328"/>
      <c r="IQ4" s="328"/>
      <c r="IR4" s="328"/>
      <c r="IS4" s="328"/>
      <c r="IT4" s="328"/>
      <c r="IU4" s="328"/>
      <c r="IV4" s="328"/>
    </row>
    <row r="5" spans="1:256" s="565" customFormat="1" ht="19.5">
      <c r="A5" s="866" t="s">
        <v>240</v>
      </c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8"/>
      <c r="V5" s="812"/>
    </row>
    <row r="6" spans="1:256" s="75" customFormat="1" ht="20.100000000000001" customHeight="1">
      <c r="A6" s="526" t="s">
        <v>337</v>
      </c>
      <c r="B6" s="527" t="s">
        <v>372</v>
      </c>
      <c r="C6" s="425">
        <v>317528332.8478629</v>
      </c>
      <c r="D6" s="425">
        <v>7390819.5321648382</v>
      </c>
      <c r="E6" s="425">
        <v>42881478.653239302</v>
      </c>
      <c r="F6" s="425">
        <v>56862585.63624125</v>
      </c>
      <c r="G6" s="426">
        <v>424663216.66950828</v>
      </c>
      <c r="H6" s="528">
        <v>76</v>
      </c>
      <c r="I6" s="529" t="s">
        <v>243</v>
      </c>
      <c r="J6" s="378">
        <f>G6/H6</f>
        <v>5587673.9035461619</v>
      </c>
      <c r="K6" s="374">
        <v>255322429.9263663</v>
      </c>
      <c r="L6" s="374">
        <v>8600948.3435516804</v>
      </c>
      <c r="M6" s="374">
        <v>45659485.114632465</v>
      </c>
      <c r="N6" s="374">
        <v>74820372.216680691</v>
      </c>
      <c r="O6" s="375">
        <f>SUM(K6:N6)</f>
        <v>384403235.60123116</v>
      </c>
      <c r="P6" s="376">
        <v>76</v>
      </c>
      <c r="Q6" s="377" t="s">
        <v>243</v>
      </c>
      <c r="R6" s="378">
        <f>O6/P6</f>
        <v>5057937.3105425155</v>
      </c>
      <c r="S6" s="724">
        <f>(((O6-G6)/G6)*100)</f>
        <v>-9.4804493273570287</v>
      </c>
      <c r="T6" s="724">
        <f t="shared" ref="T6:T23" si="0">(((P6-H6)/H6)*100)</f>
        <v>0</v>
      </c>
      <c r="U6" s="724">
        <f>(((R6-J6)/J6)*100)</f>
        <v>-9.4804493273570305</v>
      </c>
      <c r="V6" s="464">
        <v>-11.656592327068067</v>
      </c>
    </row>
    <row r="7" spans="1:256" s="75" customFormat="1" ht="20.100000000000001" customHeight="1">
      <c r="A7" s="530" t="s">
        <v>338</v>
      </c>
      <c r="B7" s="531" t="s">
        <v>433</v>
      </c>
      <c r="C7" s="425">
        <v>315850864.15838003</v>
      </c>
      <c r="D7" s="425">
        <v>7213386.1185243614</v>
      </c>
      <c r="E7" s="425">
        <v>42710022.744681232</v>
      </c>
      <c r="F7" s="425">
        <v>56835448.578033946</v>
      </c>
      <c r="G7" s="426">
        <v>422609721.59961957</v>
      </c>
      <c r="H7" s="532">
        <v>76</v>
      </c>
      <c r="I7" s="386" t="s">
        <v>243</v>
      </c>
      <c r="J7" s="378">
        <f t="shared" ref="J7:J23" si="1">G7/H7</f>
        <v>5560654.2315739421</v>
      </c>
      <c r="K7" s="374">
        <v>254587406.45572126</v>
      </c>
      <c r="L7" s="374">
        <v>8515425.1119437981</v>
      </c>
      <c r="M7" s="374">
        <v>45580666.805596896</v>
      </c>
      <c r="N7" s="374">
        <v>74792757.28130959</v>
      </c>
      <c r="O7" s="375">
        <f t="shared" ref="O7:O24" si="2">SUM(K7:N7)</f>
        <v>383476255.65457159</v>
      </c>
      <c r="P7" s="379">
        <v>76</v>
      </c>
      <c r="Q7" s="380" t="s">
        <v>243</v>
      </c>
      <c r="R7" s="378">
        <f t="shared" ref="R7:R23" si="3">O7/P7</f>
        <v>5045740.2059812052</v>
      </c>
      <c r="S7" s="724">
        <f t="shared" ref="S7:S23" si="4">(((O7-G7)/G7)*100)</f>
        <v>-9.2599540296716167</v>
      </c>
      <c r="T7" s="724">
        <f t="shared" si="0"/>
        <v>0</v>
      </c>
      <c r="U7" s="724">
        <f t="shared" ref="U7:U23" si="5">(((R7-J7)/J7)*100)</f>
        <v>-9.2599540296716221</v>
      </c>
      <c r="V7" s="464">
        <v>-11.721960675008857</v>
      </c>
    </row>
    <row r="8" spans="1:256" s="537" customFormat="1" ht="20.100000000000001" customHeight="1">
      <c r="A8" s="533" t="s">
        <v>339</v>
      </c>
      <c r="B8" s="534" t="s">
        <v>434</v>
      </c>
      <c r="C8" s="535">
        <v>321053047.72258049</v>
      </c>
      <c r="D8" s="535">
        <v>7684602.7252416927</v>
      </c>
      <c r="E8" s="535">
        <v>43165364.665769853</v>
      </c>
      <c r="F8" s="535">
        <v>56907517.486715637</v>
      </c>
      <c r="G8" s="536">
        <v>428810532.6003077</v>
      </c>
      <c r="H8" s="532">
        <v>30</v>
      </c>
      <c r="I8" s="408" t="s">
        <v>243</v>
      </c>
      <c r="J8" s="378">
        <f t="shared" si="1"/>
        <v>14293684.420010258</v>
      </c>
      <c r="K8" s="412">
        <v>261025314.423336</v>
      </c>
      <c r="L8" s="412">
        <v>8742552.3827712871</v>
      </c>
      <c r="M8" s="412">
        <v>45789987.56074053</v>
      </c>
      <c r="N8" s="412">
        <v>74866095.306393489</v>
      </c>
      <c r="O8" s="375">
        <f t="shared" si="2"/>
        <v>390423949.67324132</v>
      </c>
      <c r="P8" s="413">
        <v>88</v>
      </c>
      <c r="Q8" s="414" t="s">
        <v>243</v>
      </c>
      <c r="R8" s="378">
        <f t="shared" si="3"/>
        <v>4436635.7917413786</v>
      </c>
      <c r="S8" s="724">
        <f t="shared" si="4"/>
        <v>-8.951875014424223</v>
      </c>
      <c r="T8" s="724">
        <f t="shared" si="0"/>
        <v>193.33333333333334</v>
      </c>
      <c r="U8" s="810">
        <f t="shared" si="5"/>
        <v>-68.96086648219007</v>
      </c>
      <c r="V8" s="814">
        <v>-69.54241644740658</v>
      </c>
    </row>
    <row r="9" spans="1:256" s="75" customFormat="1" ht="20.25" customHeight="1">
      <c r="A9" s="530" t="s">
        <v>340</v>
      </c>
      <c r="B9" s="531" t="s">
        <v>435</v>
      </c>
      <c r="C9" s="425">
        <v>309196231.03224641</v>
      </c>
      <c r="D9" s="425">
        <v>6899241.7140461411</v>
      </c>
      <c r="E9" s="425">
        <v>42406461.463955499</v>
      </c>
      <c r="F9" s="425">
        <v>56787402.638912819</v>
      </c>
      <c r="G9" s="426">
        <v>415289336.84916085</v>
      </c>
      <c r="H9" s="427">
        <v>76</v>
      </c>
      <c r="I9" s="386" t="s">
        <v>243</v>
      </c>
      <c r="J9" s="378">
        <f t="shared" si="1"/>
        <v>5464333.3795942217</v>
      </c>
      <c r="K9" s="374">
        <v>246714818.96064475</v>
      </c>
      <c r="L9" s="374">
        <v>8364006.9313921398</v>
      </c>
      <c r="M9" s="374">
        <v>45441119.635501139</v>
      </c>
      <c r="N9" s="374">
        <v>74743865.264586985</v>
      </c>
      <c r="O9" s="375">
        <f t="shared" si="2"/>
        <v>375263810.79212499</v>
      </c>
      <c r="P9" s="379">
        <v>76</v>
      </c>
      <c r="Q9" s="380" t="s">
        <v>243</v>
      </c>
      <c r="R9" s="378">
        <f t="shared" si="3"/>
        <v>4937681.7209490128</v>
      </c>
      <c r="S9" s="724">
        <f t="shared" si="4"/>
        <v>-9.6379854972230401</v>
      </c>
      <c r="T9" s="724">
        <f t="shared" si="0"/>
        <v>0</v>
      </c>
      <c r="U9" s="724">
        <f t="shared" si="5"/>
        <v>-9.6379854972230437</v>
      </c>
      <c r="V9" s="464">
        <v>-12.639379824675675</v>
      </c>
    </row>
    <row r="10" spans="1:256" s="537" customFormat="1" ht="20.100000000000001" customHeight="1">
      <c r="A10" s="533" t="s">
        <v>341</v>
      </c>
      <c r="B10" s="534" t="s">
        <v>436</v>
      </c>
      <c r="C10" s="535">
        <v>12085811.085382549</v>
      </c>
      <c r="D10" s="535">
        <v>773366.65843441512</v>
      </c>
      <c r="E10" s="535">
        <v>637789.00819638267</v>
      </c>
      <c r="F10" s="535">
        <v>51234.213472868214</v>
      </c>
      <c r="G10" s="536">
        <v>13548200.965486214</v>
      </c>
      <c r="H10" s="532">
        <v>38</v>
      </c>
      <c r="I10" s="408" t="s">
        <v>244</v>
      </c>
      <c r="J10" s="378">
        <f t="shared" si="1"/>
        <v>356531.60435490037</v>
      </c>
      <c r="K10" s="412">
        <v>15457640.0648659</v>
      </c>
      <c r="L10" s="412">
        <v>325371.99089887633</v>
      </c>
      <c r="M10" s="412">
        <v>214742.08637827716</v>
      </c>
      <c r="N10" s="412">
        <v>46551.489992509363</v>
      </c>
      <c r="O10" s="375">
        <f t="shared" si="2"/>
        <v>16044305.632135561</v>
      </c>
      <c r="P10" s="413">
        <v>47</v>
      </c>
      <c r="Q10" s="414" t="s">
        <v>244</v>
      </c>
      <c r="R10" s="378">
        <f t="shared" si="3"/>
        <v>341368.2049390545</v>
      </c>
      <c r="S10" s="724">
        <f t="shared" si="4"/>
        <v>18.423882794535796</v>
      </c>
      <c r="T10" s="724">
        <f t="shared" si="0"/>
        <v>23.684210526315788</v>
      </c>
      <c r="U10" s="724">
        <f t="shared" si="5"/>
        <v>-4.2530309320774391</v>
      </c>
      <c r="V10" s="464">
        <v>-4.6842074665557281</v>
      </c>
      <c r="W10" s="128">
        <f>10959245.9748659+4498394.09</f>
        <v>15457640.0648659</v>
      </c>
      <c r="X10" s="128">
        <v>325371.99089887633</v>
      </c>
      <c r="Y10" s="128">
        <v>214742.08637827716</v>
      </c>
      <c r="Z10" s="128">
        <v>46551.489992509363</v>
      </c>
      <c r="AA10" s="128">
        <f>SUM(W10:Z10)</f>
        <v>16044305.632135561</v>
      </c>
      <c r="AB10" s="817">
        <v>16044305.630000001</v>
      </c>
      <c r="AC10" s="820">
        <f>AA10-AB10</f>
        <v>2.1355599164962769E-3</v>
      </c>
    </row>
    <row r="11" spans="1:256" s="537" customFormat="1" ht="20.100000000000001" customHeight="1">
      <c r="A11" s="533" t="s">
        <v>342</v>
      </c>
      <c r="B11" s="534" t="s">
        <v>373</v>
      </c>
      <c r="C11" s="535">
        <v>16937262.553843401</v>
      </c>
      <c r="D11" s="535">
        <v>1031155.5445792201</v>
      </c>
      <c r="E11" s="535">
        <v>850385.34426184359</v>
      </c>
      <c r="F11" s="535">
        <v>68312.284630490947</v>
      </c>
      <c r="G11" s="536">
        <v>18887115.727314956</v>
      </c>
      <c r="H11" s="532">
        <v>14</v>
      </c>
      <c r="I11" s="408" t="s">
        <v>244</v>
      </c>
      <c r="J11" s="378">
        <f t="shared" si="1"/>
        <v>1349079.6948082112</v>
      </c>
      <c r="K11" s="412">
        <v>16665583.8464878</v>
      </c>
      <c r="L11" s="412">
        <v>433829.3211985018</v>
      </c>
      <c r="M11" s="412">
        <v>286322.7818377029</v>
      </c>
      <c r="N11" s="412">
        <v>62068.653323345818</v>
      </c>
      <c r="O11" s="375">
        <f t="shared" si="2"/>
        <v>17447804.602847349</v>
      </c>
      <c r="P11" s="413">
        <v>16</v>
      </c>
      <c r="Q11" s="414" t="s">
        <v>244</v>
      </c>
      <c r="R11" s="378">
        <f t="shared" si="3"/>
        <v>1090487.7876779593</v>
      </c>
      <c r="S11" s="724">
        <f t="shared" si="4"/>
        <v>-7.6205977940085612</v>
      </c>
      <c r="T11" s="724">
        <f t="shared" si="0"/>
        <v>14.285714285714285</v>
      </c>
      <c r="U11" s="724">
        <f t="shared" si="5"/>
        <v>-19.168023069757492</v>
      </c>
      <c r="V11" s="464">
        <v>4.1762603708535506</v>
      </c>
      <c r="W11" s="128">
        <f>15802989.1164878+862594.73</f>
        <v>16665583.8464878</v>
      </c>
      <c r="X11" s="128">
        <v>433829.3211985018</v>
      </c>
      <c r="Y11" s="128">
        <v>286322.7818377029</v>
      </c>
      <c r="Z11" s="128">
        <v>62068.653323345818</v>
      </c>
      <c r="AA11" s="128">
        <f t="shared" ref="AA11:AA12" si="6">SUM(W11:Z11)</f>
        <v>17447804.602847349</v>
      </c>
      <c r="AB11" s="817">
        <v>17447804.609999999</v>
      </c>
      <c r="AC11" s="820">
        <f t="shared" ref="AC11:AC12" si="7">AA11-AB11</f>
        <v>-7.1526505053043365E-3</v>
      </c>
    </row>
    <row r="12" spans="1:256" s="537" customFormat="1" ht="20.100000000000001" customHeight="1">
      <c r="A12" s="533" t="s">
        <v>343</v>
      </c>
      <c r="B12" s="534" t="s">
        <v>437</v>
      </c>
      <c r="C12" s="412">
        <v>12694563.085382549</v>
      </c>
      <c r="D12" s="412">
        <v>773366.65843441512</v>
      </c>
      <c r="E12" s="412">
        <v>637789.00819638267</v>
      </c>
      <c r="F12" s="412">
        <v>51234.213472868214</v>
      </c>
      <c r="G12" s="536">
        <v>14156952.965486214</v>
      </c>
      <c r="H12" s="532">
        <v>7856</v>
      </c>
      <c r="I12" s="408" t="s">
        <v>245</v>
      </c>
      <c r="J12" s="378">
        <f t="shared" si="1"/>
        <v>1802.0561310445792</v>
      </c>
      <c r="K12" s="412">
        <v>6143333.4348658994</v>
      </c>
      <c r="L12" s="412">
        <v>325371.99089887633</v>
      </c>
      <c r="M12" s="412">
        <v>214742.08637827716</v>
      </c>
      <c r="N12" s="412">
        <v>46551.489992509363</v>
      </c>
      <c r="O12" s="375">
        <f t="shared" si="2"/>
        <v>6729999.0021355627</v>
      </c>
      <c r="P12" s="413">
        <v>3124</v>
      </c>
      <c r="Q12" s="414" t="s">
        <v>245</v>
      </c>
      <c r="R12" s="378">
        <f t="shared" si="3"/>
        <v>2154.2890531803978</v>
      </c>
      <c r="S12" s="724">
        <f t="shared" si="4"/>
        <v>-52.461528843509697</v>
      </c>
      <c r="T12" s="724">
        <f t="shared" si="0"/>
        <v>-60.234215885947052</v>
      </c>
      <c r="U12" s="724">
        <f>(((R12-J12)/J12)*100)</f>
        <v>19.546168183542843</v>
      </c>
      <c r="V12" s="814">
        <v>193.39671033690448</v>
      </c>
      <c r="W12" s="128">
        <f>11504322.2548659-5360988.82</f>
        <v>6143333.4348658994</v>
      </c>
      <c r="X12" s="128">
        <v>325371.99089887633</v>
      </c>
      <c r="Y12" s="128">
        <v>214742.08637827716</v>
      </c>
      <c r="Z12" s="128">
        <v>46551.489992509363</v>
      </c>
      <c r="AA12" s="128">
        <f t="shared" si="6"/>
        <v>6729999.0021355627</v>
      </c>
      <c r="AB12" s="817">
        <f>6743653.84-13654.84</f>
        <v>6729999</v>
      </c>
      <c r="AC12" s="820">
        <f t="shared" si="7"/>
        <v>2.1355627104640007E-3</v>
      </c>
    </row>
    <row r="13" spans="1:256" s="75" customFormat="1" ht="20.100000000000001" customHeight="1">
      <c r="A13" s="530" t="s">
        <v>344</v>
      </c>
      <c r="B13" s="531" t="s">
        <v>312</v>
      </c>
      <c r="C13" s="425">
        <v>3736580.6795352204</v>
      </c>
      <c r="D13" s="425">
        <v>250443.07304619343</v>
      </c>
      <c r="E13" s="425">
        <v>242695.47533161071</v>
      </c>
      <c r="F13" s="425">
        <v>5575.9042437467688</v>
      </c>
      <c r="G13" s="426">
        <v>4235295.1321567716</v>
      </c>
      <c r="H13" s="427">
        <v>730</v>
      </c>
      <c r="I13" s="386" t="s">
        <v>397</v>
      </c>
      <c r="J13" s="378">
        <f t="shared" si="1"/>
        <v>5801.7741536394133</v>
      </c>
      <c r="K13" s="374">
        <v>3184062.1634634109</v>
      </c>
      <c r="L13" s="374">
        <v>113301.7577196754</v>
      </c>
      <c r="M13" s="374">
        <v>103813.81524928007</v>
      </c>
      <c r="N13" s="374">
        <v>8773.1945856138173</v>
      </c>
      <c r="O13" s="375">
        <f t="shared" si="2"/>
        <v>3409950.9310179804</v>
      </c>
      <c r="P13" s="379">
        <v>730</v>
      </c>
      <c r="Q13" s="380" t="s">
        <v>397</v>
      </c>
      <c r="R13" s="378">
        <f t="shared" si="3"/>
        <v>4671.1656589287404</v>
      </c>
      <c r="S13" s="724">
        <f t="shared" si="4"/>
        <v>-19.487288970072196</v>
      </c>
      <c r="T13" s="724">
        <f t="shared" si="0"/>
        <v>0</v>
      </c>
      <c r="U13" s="724">
        <f t="shared" si="5"/>
        <v>-19.487288970072196</v>
      </c>
      <c r="V13" s="464">
        <v>16.904058517188332</v>
      </c>
      <c r="AA13" s="818">
        <f>SUM(AA10:AA12)</f>
        <v>40222109.237118468</v>
      </c>
      <c r="AB13" s="818">
        <f>SUM(AB10:AB12)</f>
        <v>40222109.240000002</v>
      </c>
      <c r="AC13" s="466"/>
    </row>
    <row r="14" spans="1:256" s="75" customFormat="1" ht="20.100000000000001" customHeight="1">
      <c r="A14" s="530" t="s">
        <v>345</v>
      </c>
      <c r="B14" s="531" t="s">
        <v>438</v>
      </c>
      <c r="C14" s="425">
        <v>3721223.6280443165</v>
      </c>
      <c r="D14" s="425">
        <v>266345.48897988599</v>
      </c>
      <c r="E14" s="425">
        <v>258105.9410594315</v>
      </c>
      <c r="F14" s="425">
        <v>5929.9581507364337</v>
      </c>
      <c r="G14" s="426">
        <v>4251605.0162343699</v>
      </c>
      <c r="H14" s="427">
        <v>6975</v>
      </c>
      <c r="I14" s="386" t="s">
        <v>245</v>
      </c>
      <c r="J14" s="378">
        <f t="shared" si="1"/>
        <v>609.54910627016056</v>
      </c>
      <c r="K14" s="374">
        <v>3471990.9670783496</v>
      </c>
      <c r="L14" s="374">
        <v>120496.09396288387</v>
      </c>
      <c r="M14" s="374">
        <v>110405.69439242197</v>
      </c>
      <c r="N14" s="374">
        <v>9330.2672475593008</v>
      </c>
      <c r="O14" s="375">
        <f t="shared" si="2"/>
        <v>3712223.0226812148</v>
      </c>
      <c r="P14" s="379">
        <v>12571</v>
      </c>
      <c r="Q14" s="380" t="s">
        <v>245</v>
      </c>
      <c r="R14" s="378">
        <f t="shared" si="3"/>
        <v>295.30053477696401</v>
      </c>
      <c r="S14" s="724">
        <f t="shared" si="4"/>
        <v>-12.686549938048659</v>
      </c>
      <c r="T14" s="724">
        <f t="shared" si="0"/>
        <v>80.229390681003593</v>
      </c>
      <c r="U14" s="810">
        <f t="shared" si="5"/>
        <v>-51.554266630967263</v>
      </c>
      <c r="V14" s="814">
        <v>-30.16284675760485</v>
      </c>
    </row>
    <row r="15" spans="1:256" s="539" customFormat="1" ht="21.75" customHeight="1">
      <c r="A15" s="530" t="s">
        <v>346</v>
      </c>
      <c r="B15" s="798" t="s">
        <v>374</v>
      </c>
      <c r="C15" s="374">
        <v>3916111.2144856201</v>
      </c>
      <c r="D15" s="374">
        <v>282327.81655143632</v>
      </c>
      <c r="E15" s="374">
        <v>273593.84631352284</v>
      </c>
      <c r="F15" s="374">
        <v>6285.7912230878546</v>
      </c>
      <c r="G15" s="426">
        <v>4478318.6685736682</v>
      </c>
      <c r="H15" s="427">
        <v>35</v>
      </c>
      <c r="I15" s="386" t="s">
        <v>397</v>
      </c>
      <c r="J15" s="378">
        <f t="shared" si="1"/>
        <v>127951.96195924767</v>
      </c>
      <c r="K15" s="374">
        <v>3589435.7445808011</v>
      </c>
      <c r="L15" s="374">
        <v>127726.58264952558</v>
      </c>
      <c r="M15" s="374">
        <v>117030.69855638368</v>
      </c>
      <c r="N15" s="374">
        <v>9890.1392696150651</v>
      </c>
      <c r="O15" s="375">
        <f t="shared" si="2"/>
        <v>3844083.1650563255</v>
      </c>
      <c r="P15" s="381">
        <v>49</v>
      </c>
      <c r="Q15" s="382" t="s">
        <v>397</v>
      </c>
      <c r="R15" s="378">
        <f>O15/P15</f>
        <v>78450.676837884195</v>
      </c>
      <c r="S15" s="724">
        <f t="shared" si="4"/>
        <v>-14.16235758227864</v>
      </c>
      <c r="T15" s="724">
        <f t="shared" si="0"/>
        <v>40</v>
      </c>
      <c r="U15" s="810">
        <f t="shared" si="5"/>
        <v>-38.687398273056175</v>
      </c>
      <c r="V15" s="808">
        <v>-10.974405302743262</v>
      </c>
      <c r="AB15" s="819">
        <f>AA13-AB13</f>
        <v>-2.8815343976020813E-3</v>
      </c>
    </row>
    <row r="16" spans="1:256" s="75" customFormat="1" ht="20.100000000000001" customHeight="1">
      <c r="A16" s="530" t="s">
        <v>357</v>
      </c>
      <c r="B16" s="540" t="s">
        <v>463</v>
      </c>
      <c r="C16" s="421">
        <v>32180289.454895031</v>
      </c>
      <c r="D16" s="421">
        <v>1407087.629043658</v>
      </c>
      <c r="E16" s="421">
        <v>1045675.4003294575</v>
      </c>
      <c r="F16" s="421">
        <v>420282.70447093027</v>
      </c>
      <c r="G16" s="433">
        <v>35053335.188739076</v>
      </c>
      <c r="H16" s="427">
        <v>237</v>
      </c>
      <c r="I16" s="541" t="s">
        <v>382</v>
      </c>
      <c r="J16" s="378">
        <f t="shared" si="1"/>
        <v>147904.36788497501</v>
      </c>
      <c r="K16" s="421">
        <v>26370351.348234944</v>
      </c>
      <c r="L16" s="421">
        <v>471789.38680337078</v>
      </c>
      <c r="M16" s="421">
        <v>468235.23019850202</v>
      </c>
      <c r="N16" s="421">
        <v>561251.19518913829</v>
      </c>
      <c r="O16" s="375">
        <f t="shared" si="2"/>
        <v>27871627.160425954</v>
      </c>
      <c r="P16" s="379">
        <v>250</v>
      </c>
      <c r="Q16" s="380" t="s">
        <v>382</v>
      </c>
      <c r="R16" s="378">
        <f t="shared" si="3"/>
        <v>111486.50864170381</v>
      </c>
      <c r="S16" s="724">
        <f>(((O16-G16)/G16)*100)</f>
        <v>-20.487944983392779</v>
      </c>
      <c r="T16" s="724">
        <f t="shared" si="0"/>
        <v>5.485232067510549</v>
      </c>
      <c r="U16" s="810">
        <f t="shared" si="5"/>
        <v>-24.62257184425636</v>
      </c>
      <c r="V16" s="464">
        <v>-7.2656652206132444</v>
      </c>
    </row>
    <row r="17" spans="1:22" s="537" customFormat="1" ht="20.100000000000001" customHeight="1">
      <c r="A17" s="533" t="s">
        <v>358</v>
      </c>
      <c r="B17" s="534" t="s">
        <v>326</v>
      </c>
      <c r="C17" s="535">
        <v>3894184.6060994477</v>
      </c>
      <c r="D17" s="535">
        <v>156343.06989373977</v>
      </c>
      <c r="E17" s="535">
        <v>116186.15559216196</v>
      </c>
      <c r="F17" s="535">
        <v>46698.078274547814</v>
      </c>
      <c r="G17" s="536">
        <v>4213411.9098598976</v>
      </c>
      <c r="H17" s="532">
        <v>221</v>
      </c>
      <c r="I17" s="408" t="s">
        <v>244</v>
      </c>
      <c r="J17" s="378">
        <f t="shared" si="1"/>
        <v>19065.212261809491</v>
      </c>
      <c r="K17" s="412">
        <v>2930039.0386927719</v>
      </c>
      <c r="L17" s="412">
        <v>52421.042978152305</v>
      </c>
      <c r="M17" s="412">
        <v>52026.136688722443</v>
      </c>
      <c r="N17" s="412">
        <v>62361.24390990426</v>
      </c>
      <c r="O17" s="375">
        <f t="shared" si="2"/>
        <v>3096847.4622695507</v>
      </c>
      <c r="P17" s="413">
        <v>229</v>
      </c>
      <c r="Q17" s="414" t="s">
        <v>244</v>
      </c>
      <c r="R17" s="378">
        <f t="shared" si="3"/>
        <v>13523.351363622492</v>
      </c>
      <c r="S17" s="724">
        <f t="shared" si="4"/>
        <v>-26.500244255194939</v>
      </c>
      <c r="T17" s="724">
        <f t="shared" si="0"/>
        <v>3.6199095022624439</v>
      </c>
      <c r="U17" s="810">
        <f t="shared" si="5"/>
        <v>-29.067921311782012</v>
      </c>
      <c r="V17" s="464">
        <v>-12.734630344776656</v>
      </c>
    </row>
    <row r="18" spans="1:22" s="75" customFormat="1" ht="20.100000000000001" customHeight="1">
      <c r="A18" s="530" t="s">
        <v>359</v>
      </c>
      <c r="B18" s="797" t="s">
        <v>439</v>
      </c>
      <c r="C18" s="432">
        <v>45965176.442171447</v>
      </c>
      <c r="D18" s="432">
        <v>1058599.3728648534</v>
      </c>
      <c r="E18" s="432">
        <v>1009224.1572035605</v>
      </c>
      <c r="F18" s="432">
        <v>89595.470137812212</v>
      </c>
      <c r="G18" s="433">
        <v>48122595.442377672</v>
      </c>
      <c r="H18" s="427">
        <v>6</v>
      </c>
      <c r="I18" s="541" t="s">
        <v>382</v>
      </c>
      <c r="J18" s="378">
        <f t="shared" si="1"/>
        <v>8020432.5737296119</v>
      </c>
      <c r="K18" s="421">
        <v>39707220.421262532</v>
      </c>
      <c r="L18" s="421">
        <v>1121839.1170067654</v>
      </c>
      <c r="M18" s="421">
        <v>6128958.4670385029</v>
      </c>
      <c r="N18" s="421">
        <v>7796543.4738690564</v>
      </c>
      <c r="O18" s="375">
        <v>54754561.479176857</v>
      </c>
      <c r="P18" s="379">
        <v>6</v>
      </c>
      <c r="Q18" s="380" t="s">
        <v>382</v>
      </c>
      <c r="R18" s="378">
        <f t="shared" si="3"/>
        <v>9125760.2465294767</v>
      </c>
      <c r="S18" s="724">
        <f t="shared" si="4"/>
        <v>13.781397233115463</v>
      </c>
      <c r="T18" s="724">
        <f t="shared" si="0"/>
        <v>0</v>
      </c>
      <c r="U18" s="810">
        <f t="shared" si="5"/>
        <v>13.781397233115472</v>
      </c>
      <c r="V18" s="464">
        <v>18.276281419199751</v>
      </c>
    </row>
    <row r="19" spans="1:22" s="539" customFormat="1" ht="21.75" customHeight="1">
      <c r="A19" s="530" t="s">
        <v>360</v>
      </c>
      <c r="B19" s="542" t="s">
        <v>377</v>
      </c>
      <c r="C19" s="374">
        <v>330615912.58812624</v>
      </c>
      <c r="D19" s="374">
        <v>7293738.9232566105</v>
      </c>
      <c r="E19" s="374">
        <v>44121049.128294669</v>
      </c>
      <c r="F19" s="374">
        <v>58901541.536795631</v>
      </c>
      <c r="G19" s="426">
        <v>440932242.17647314</v>
      </c>
      <c r="H19" s="427">
        <v>8905</v>
      </c>
      <c r="I19" s="386" t="s">
        <v>382</v>
      </c>
      <c r="J19" s="378">
        <f t="shared" si="1"/>
        <v>49515.131069789233</v>
      </c>
      <c r="K19" s="374">
        <v>256866261.78118724</v>
      </c>
      <c r="L19" s="374">
        <v>8745564.0392361917</v>
      </c>
      <c r="M19" s="374">
        <v>48321223.866310127</v>
      </c>
      <c r="N19" s="374">
        <v>77530789.457147494</v>
      </c>
      <c r="O19" s="375">
        <v>391463839.14388102</v>
      </c>
      <c r="P19" s="381">
        <v>9164</v>
      </c>
      <c r="Q19" s="382" t="s">
        <v>382</v>
      </c>
      <c r="R19" s="378">
        <f t="shared" si="3"/>
        <v>42717.573018756113</v>
      </c>
      <c r="S19" s="724">
        <f t="shared" si="4"/>
        <v>-11.219048711070103</v>
      </c>
      <c r="T19" s="724">
        <f t="shared" si="0"/>
        <v>2.9084783829309377</v>
      </c>
      <c r="U19" s="724">
        <f t="shared" si="5"/>
        <v>-13.728244082505373</v>
      </c>
      <c r="V19" s="808">
        <v>-16.374624874693023</v>
      </c>
    </row>
    <row r="20" spans="1:22" s="428" customFormat="1" ht="20.100000000000001" customHeight="1">
      <c r="A20" s="423" t="s">
        <v>361</v>
      </c>
      <c r="B20" s="531" t="s">
        <v>319</v>
      </c>
      <c r="C20" s="425">
        <v>365791334.34366918</v>
      </c>
      <c r="D20" s="425">
        <v>7558388.7664728248</v>
      </c>
      <c r="E20" s="425">
        <v>44373355.167595558</v>
      </c>
      <c r="F20" s="425">
        <v>58923940.40433009</v>
      </c>
      <c r="G20" s="426">
        <v>476647018.68206763</v>
      </c>
      <c r="H20" s="427">
        <v>725</v>
      </c>
      <c r="I20" s="386" t="s">
        <v>383</v>
      </c>
      <c r="J20" s="378">
        <f t="shared" si="1"/>
        <v>657444.16369940364</v>
      </c>
      <c r="K20" s="374">
        <v>285879396.33499712</v>
      </c>
      <c r="L20" s="374">
        <v>8848598.503020836</v>
      </c>
      <c r="M20" s="374">
        <v>49856572.233146578</v>
      </c>
      <c r="N20" s="374">
        <v>77548899.677211791</v>
      </c>
      <c r="O20" s="375">
        <v>422133466.74837625</v>
      </c>
      <c r="P20" s="379">
        <v>645</v>
      </c>
      <c r="Q20" s="663" t="s">
        <v>383</v>
      </c>
      <c r="R20" s="378">
        <f t="shared" si="3"/>
        <v>654470.49108275387</v>
      </c>
      <c r="S20" s="724">
        <f t="shared" si="4"/>
        <v>-11.436880919641904</v>
      </c>
      <c r="T20" s="724">
        <f t="shared" si="0"/>
        <v>-11.03448275862069</v>
      </c>
      <c r="U20" s="724">
        <f t="shared" si="5"/>
        <v>-0.45230801045020602</v>
      </c>
      <c r="V20" s="809">
        <v>-2.9535414412414087</v>
      </c>
    </row>
    <row r="21" spans="1:22" s="539" customFormat="1" ht="21.75" customHeight="1">
      <c r="A21" s="530" t="s">
        <v>362</v>
      </c>
      <c r="B21" s="538" t="s">
        <v>468</v>
      </c>
      <c r="C21" s="374"/>
      <c r="D21" s="374"/>
      <c r="E21" s="374"/>
      <c r="F21" s="374"/>
      <c r="G21" s="426">
        <v>0</v>
      </c>
      <c r="H21" s="427"/>
      <c r="I21" s="386" t="s">
        <v>245</v>
      </c>
      <c r="J21" s="378"/>
      <c r="K21" s="374">
        <v>228109439.35563958</v>
      </c>
      <c r="L21" s="374">
        <v>7778276.6179063944</v>
      </c>
      <c r="M21" s="374">
        <v>43002787.949526303</v>
      </c>
      <c r="N21" s="374">
        <v>69761411.313374877</v>
      </c>
      <c r="O21" s="375">
        <v>348651915.23644716</v>
      </c>
      <c r="P21" s="381">
        <v>16</v>
      </c>
      <c r="Q21" s="541" t="s">
        <v>383</v>
      </c>
      <c r="R21" s="378">
        <f t="shared" si="3"/>
        <v>21790744.702277947</v>
      </c>
      <c r="S21" s="724">
        <v>100</v>
      </c>
      <c r="T21" s="724">
        <v>100</v>
      </c>
      <c r="U21" s="810">
        <v>100</v>
      </c>
      <c r="V21" s="815">
        <v>100</v>
      </c>
    </row>
    <row r="22" spans="1:22" s="537" customFormat="1" ht="20.100000000000001" customHeight="1">
      <c r="A22" s="533" t="s">
        <v>363</v>
      </c>
      <c r="B22" s="534" t="s">
        <v>440</v>
      </c>
      <c r="C22" s="535">
        <v>32219970.172389489</v>
      </c>
      <c r="D22" s="535">
        <v>1095585.8506937008</v>
      </c>
      <c r="E22" s="535">
        <v>1088794.4832683895</v>
      </c>
      <c r="F22" s="535">
        <v>77695.529546253209</v>
      </c>
      <c r="G22" s="536">
        <v>34482046.035897829</v>
      </c>
      <c r="H22" s="821">
        <v>1600</v>
      </c>
      <c r="I22" s="408" t="s">
        <v>245</v>
      </c>
      <c r="J22" s="378">
        <f t="shared" si="1"/>
        <v>21551.278772436144</v>
      </c>
      <c r="K22" s="412">
        <v>19539405.641961787</v>
      </c>
      <c r="L22" s="412">
        <v>477212.2533183521</v>
      </c>
      <c r="M22" s="412">
        <v>549279.99082147318</v>
      </c>
      <c r="N22" s="412">
        <v>55857.263455680397</v>
      </c>
      <c r="O22" s="375">
        <f t="shared" si="2"/>
        <v>20621755.149557292</v>
      </c>
      <c r="P22" s="822">
        <v>1600</v>
      </c>
      <c r="Q22" s="414" t="s">
        <v>245</v>
      </c>
      <c r="R22" s="378">
        <f t="shared" si="3"/>
        <v>12888.596968473308</v>
      </c>
      <c r="S22" s="724">
        <f t="shared" si="4"/>
        <v>-40.195674212345644</v>
      </c>
      <c r="T22" s="724">
        <f t="shared" si="0"/>
        <v>0</v>
      </c>
      <c r="U22" s="724">
        <f t="shared" si="5"/>
        <v>-40.195674212345644</v>
      </c>
      <c r="V22" s="464">
        <v>18.683019185421319</v>
      </c>
    </row>
    <row r="23" spans="1:22" s="537" customFormat="1" ht="20.100000000000001" customHeight="1">
      <c r="A23" s="533" t="s">
        <v>364</v>
      </c>
      <c r="B23" s="534" t="s">
        <v>441</v>
      </c>
      <c r="C23" s="535">
        <v>7078708.3549147649</v>
      </c>
      <c r="D23" s="535">
        <v>240494.45503032452</v>
      </c>
      <c r="E23" s="535">
        <v>239003.66705891478</v>
      </c>
      <c r="F23" s="535">
        <v>17055.116241860462</v>
      </c>
      <c r="G23" s="536">
        <v>7575261.5932458648</v>
      </c>
      <c r="H23" s="821">
        <v>10000</v>
      </c>
      <c r="I23" s="408" t="s">
        <v>261</v>
      </c>
      <c r="J23" s="378">
        <f t="shared" si="1"/>
        <v>757.5261593245865</v>
      </c>
      <c r="K23" s="412">
        <v>4862746.8479904467</v>
      </c>
      <c r="L23" s="412">
        <v>119303.06332958803</v>
      </c>
      <c r="M23" s="412">
        <v>137319.9977053683</v>
      </c>
      <c r="N23" s="412">
        <v>13964.315863920099</v>
      </c>
      <c r="O23" s="375">
        <f t="shared" si="2"/>
        <v>5133334.2248893231</v>
      </c>
      <c r="P23" s="822">
        <v>9500</v>
      </c>
      <c r="Q23" s="414" t="s">
        <v>261</v>
      </c>
      <c r="R23" s="378">
        <f t="shared" si="3"/>
        <v>540.35097104098134</v>
      </c>
      <c r="S23" s="724">
        <f t="shared" si="4"/>
        <v>-32.235551713933873</v>
      </c>
      <c r="T23" s="724">
        <f t="shared" si="0"/>
        <v>-5</v>
      </c>
      <c r="U23" s="810">
        <f t="shared" si="5"/>
        <v>-28.669001804140926</v>
      </c>
      <c r="V23" s="464">
        <v>-10.811622294805566</v>
      </c>
    </row>
    <row r="24" spans="1:22" s="577" customFormat="1" ht="20.100000000000001" customHeight="1">
      <c r="A24" s="567"/>
      <c r="B24" s="568" t="s">
        <v>315</v>
      </c>
      <c r="C24" s="569">
        <v>2134465603.9700086</v>
      </c>
      <c r="D24" s="570">
        <v>51375293.397258304</v>
      </c>
      <c r="E24" s="570">
        <v>266056974.31034783</v>
      </c>
      <c r="F24" s="570">
        <v>346058335.54489458</v>
      </c>
      <c r="G24" s="571">
        <v>2797956207.2225099</v>
      </c>
      <c r="H24" s="572"/>
      <c r="I24" s="573"/>
      <c r="J24" s="574"/>
      <c r="K24" s="570">
        <f>SUM(K6:K23)</f>
        <v>1930426876.7573769</v>
      </c>
      <c r="L24" s="570">
        <f t="shared" ref="L24:N24" si="8">SUM(L6:L23)</f>
        <v>63284034.530586891</v>
      </c>
      <c r="M24" s="570">
        <f t="shared" si="8"/>
        <v>332034720.15069896</v>
      </c>
      <c r="N24" s="570">
        <f t="shared" si="8"/>
        <v>532737333.24340367</v>
      </c>
      <c r="O24" s="375">
        <f t="shared" si="2"/>
        <v>2858482964.6820669</v>
      </c>
      <c r="P24" s="572"/>
      <c r="Q24" s="575"/>
      <c r="R24" s="574"/>
      <c r="S24" s="576"/>
      <c r="T24" s="576"/>
      <c r="U24" s="576"/>
      <c r="V24" s="39"/>
    </row>
    <row r="25" spans="1:22" s="566" customFormat="1" ht="20.100000000000001" customHeight="1">
      <c r="A25" s="869" t="s">
        <v>246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1"/>
      <c r="V25" s="813"/>
    </row>
    <row r="26" spans="1:22" s="428" customFormat="1" ht="20.100000000000001" customHeight="1">
      <c r="A26" s="423" t="s">
        <v>327</v>
      </c>
      <c r="B26" s="424" t="s">
        <v>442</v>
      </c>
      <c r="C26" s="432">
        <v>333408178.44353551</v>
      </c>
      <c r="D26" s="432">
        <v>10319235.789698504</v>
      </c>
      <c r="E26" s="432">
        <v>45788040.371103548</v>
      </c>
      <c r="F26" s="432">
        <v>68389319.586380735</v>
      </c>
      <c r="G26" s="433">
        <v>457904774.19071823</v>
      </c>
      <c r="H26" s="427">
        <v>532786</v>
      </c>
      <c r="I26" s="541" t="s">
        <v>399</v>
      </c>
      <c r="J26" s="385">
        <f>G26/H26</f>
        <v>859.45346572679887</v>
      </c>
      <c r="K26" s="383">
        <v>302243052.3730216</v>
      </c>
      <c r="L26" s="383">
        <v>9127876.1285423692</v>
      </c>
      <c r="M26" s="383">
        <v>48914444.724729605</v>
      </c>
      <c r="N26" s="383">
        <v>86027306.159438729</v>
      </c>
      <c r="O26" s="383">
        <f>SUM(K26:N26)</f>
        <v>446312679.38573229</v>
      </c>
      <c r="P26" s="384">
        <v>460741</v>
      </c>
      <c r="Q26" s="437" t="s">
        <v>399</v>
      </c>
      <c r="R26" s="385">
        <f>O26/P26</f>
        <v>968.68453075748039</v>
      </c>
      <c r="S26" s="724">
        <f t="shared" ref="S26:S36" si="9">(((O26-G26)/G26)*100)</f>
        <v>-2.5315514181902392</v>
      </c>
      <c r="T26" s="724">
        <f t="shared" ref="T26:T36" si="10">(((P26-H26)/H26)*100)</f>
        <v>-13.522314775538396</v>
      </c>
      <c r="U26" s="810">
        <f t="shared" ref="U26:U36" si="11">(((R26-J26)/J26)*100)</f>
        <v>12.709363495126524</v>
      </c>
      <c r="V26" s="816">
        <v>-61.836930581305808</v>
      </c>
    </row>
    <row r="27" spans="1:22" s="428" customFormat="1" ht="20.100000000000001" customHeight="1">
      <c r="A27" s="423" t="s">
        <v>328</v>
      </c>
      <c r="B27" s="424" t="s">
        <v>443</v>
      </c>
      <c r="C27" s="425">
        <v>328431830.44941175</v>
      </c>
      <c r="D27" s="425">
        <v>9430536.6514799204</v>
      </c>
      <c r="E27" s="425">
        <v>45245139.540750884</v>
      </c>
      <c r="F27" s="425">
        <v>66006175.640217245</v>
      </c>
      <c r="G27" s="426">
        <v>449113682.28185976</v>
      </c>
      <c r="H27" s="427">
        <v>22087</v>
      </c>
      <c r="I27" s="386" t="s">
        <v>400</v>
      </c>
      <c r="J27" s="385">
        <v>20333.847162668528</v>
      </c>
      <c r="K27" s="383">
        <v>285600509.24256849</v>
      </c>
      <c r="L27" s="383">
        <v>8914576.7122864407</v>
      </c>
      <c r="M27" s="383">
        <v>48266414.132892728</v>
      </c>
      <c r="N27" s="383">
        <v>83180042.075288057</v>
      </c>
      <c r="O27" s="383">
        <f t="shared" ref="O27:O54" si="12">SUM(K27:N27)</f>
        <v>425961542.16303569</v>
      </c>
      <c r="P27" s="392">
        <v>19935</v>
      </c>
      <c r="Q27" s="386" t="s">
        <v>400</v>
      </c>
      <c r="R27" s="385">
        <f t="shared" ref="R27:R53" si="13">O27/P27</f>
        <v>21367.521553199684</v>
      </c>
      <c r="S27" s="724">
        <f t="shared" si="9"/>
        <v>-5.1550734328984413</v>
      </c>
      <c r="T27" s="724">
        <f t="shared" si="10"/>
        <v>-9.7432879069135705</v>
      </c>
      <c r="U27" s="724">
        <f t="shared" si="11"/>
        <v>5.0835160816439471</v>
      </c>
      <c r="V27" s="809">
        <v>2.6883344562456233</v>
      </c>
    </row>
    <row r="28" spans="1:22" s="545" customFormat="1" ht="20.100000000000001" customHeight="1">
      <c r="A28" s="543" t="s">
        <v>329</v>
      </c>
      <c r="B28" s="544" t="s">
        <v>444</v>
      </c>
      <c r="C28" s="535">
        <v>40411211.761434577</v>
      </c>
      <c r="D28" s="535">
        <v>2862618.4828790575</v>
      </c>
      <c r="E28" s="535">
        <v>2952486.975736435</v>
      </c>
      <c r="F28" s="535">
        <v>386289.94302325533</v>
      </c>
      <c r="G28" s="536">
        <v>46612607.163073324</v>
      </c>
      <c r="H28" s="532">
        <v>3904</v>
      </c>
      <c r="I28" s="408" t="s">
        <v>401</v>
      </c>
      <c r="J28" s="409">
        <v>11939.704703656076</v>
      </c>
      <c r="K28" s="416">
        <v>36256736.964441232</v>
      </c>
      <c r="L28" s="416">
        <v>3288905.2135955063</v>
      </c>
      <c r="M28" s="416">
        <v>1397138.2395131085</v>
      </c>
      <c r="N28" s="416">
        <v>323138.45397003752</v>
      </c>
      <c r="O28" s="383">
        <f t="shared" si="12"/>
        <v>41265918.871519886</v>
      </c>
      <c r="P28" s="392">
        <v>4177</v>
      </c>
      <c r="Q28" s="408" t="s">
        <v>245</v>
      </c>
      <c r="R28" s="385">
        <f t="shared" si="13"/>
        <v>9879.3198160210413</v>
      </c>
      <c r="S28" s="724">
        <f t="shared" si="9"/>
        <v>-11.470476802226809</v>
      </c>
      <c r="T28" s="724">
        <f t="shared" si="10"/>
        <v>6.9928278688524594</v>
      </c>
      <c r="U28" s="724">
        <f t="shared" si="11"/>
        <v>-17.256581622191387</v>
      </c>
      <c r="V28" s="809">
        <v>18.243329309956888</v>
      </c>
    </row>
    <row r="29" spans="1:22" s="428" customFormat="1" ht="20.100000000000001" customHeight="1">
      <c r="A29" s="423" t="s">
        <v>330</v>
      </c>
      <c r="B29" s="424" t="s">
        <v>445</v>
      </c>
      <c r="C29" s="425">
        <v>24390971.760787986</v>
      </c>
      <c r="D29" s="425">
        <v>1372811.978579646</v>
      </c>
      <c r="E29" s="425">
        <v>1101816.026151163</v>
      </c>
      <c r="F29" s="425">
        <v>1851711.5433837206</v>
      </c>
      <c r="G29" s="426">
        <v>28717311.308902517</v>
      </c>
      <c r="H29" s="427">
        <v>2068</v>
      </c>
      <c r="I29" s="386" t="s">
        <v>402</v>
      </c>
      <c r="J29" s="385">
        <v>13886.514172583422</v>
      </c>
      <c r="K29" s="383">
        <v>25352449.333798822</v>
      </c>
      <c r="L29" s="383">
        <v>712970.69084831467</v>
      </c>
      <c r="M29" s="383">
        <v>1097891.8715674158</v>
      </c>
      <c r="N29" s="383">
        <v>1632405.5114887648</v>
      </c>
      <c r="O29" s="383">
        <f t="shared" si="12"/>
        <v>28795717.407703318</v>
      </c>
      <c r="P29" s="392">
        <v>5664</v>
      </c>
      <c r="Q29" s="408" t="s">
        <v>402</v>
      </c>
      <c r="R29" s="385">
        <f t="shared" si="13"/>
        <v>5083.989655314851</v>
      </c>
      <c r="S29" s="724">
        <f t="shared" si="9"/>
        <v>0.27302729687125843</v>
      </c>
      <c r="T29" s="724">
        <f t="shared" si="10"/>
        <v>173.88781431334624</v>
      </c>
      <c r="U29" s="810">
        <f t="shared" si="11"/>
        <v>-63.389014751071727</v>
      </c>
      <c r="V29" s="816">
        <v>-54.947894138170028</v>
      </c>
    </row>
    <row r="30" spans="1:22" s="428" customFormat="1" ht="20.100000000000001" customHeight="1">
      <c r="A30" s="423" t="s">
        <v>331</v>
      </c>
      <c r="B30" s="424" t="s">
        <v>446</v>
      </c>
      <c r="C30" s="425">
        <v>16132311.936168436</v>
      </c>
      <c r="D30" s="425">
        <v>1067742.6500063916</v>
      </c>
      <c r="E30" s="425">
        <v>856968.02033979353</v>
      </c>
      <c r="F30" s="425">
        <v>1440220.0892984495</v>
      </c>
      <c r="G30" s="426">
        <v>19497242.695813071</v>
      </c>
      <c r="H30" s="427">
        <v>11</v>
      </c>
      <c r="I30" s="386" t="s">
        <v>243</v>
      </c>
      <c r="J30" s="385">
        <v>1772476.6087102792</v>
      </c>
      <c r="K30" s="383">
        <v>8868748.2772439197</v>
      </c>
      <c r="L30" s="383">
        <v>316875.86259925092</v>
      </c>
      <c r="M30" s="383">
        <v>487951.94291885139</v>
      </c>
      <c r="N30" s="383">
        <v>725513.5606616732</v>
      </c>
      <c r="O30" s="383">
        <f t="shared" si="12"/>
        <v>10399089.643423697</v>
      </c>
      <c r="P30" s="384">
        <v>11</v>
      </c>
      <c r="Q30" s="386" t="s">
        <v>243</v>
      </c>
      <c r="R30" s="385">
        <f t="shared" si="13"/>
        <v>945371.78576579061</v>
      </c>
      <c r="S30" s="724">
        <f t="shared" si="9"/>
        <v>-46.663793410866013</v>
      </c>
      <c r="T30" s="724">
        <f t="shared" si="10"/>
        <v>0</v>
      </c>
      <c r="U30" s="810">
        <f t="shared" si="11"/>
        <v>-46.663793410866013</v>
      </c>
      <c r="V30" s="816">
        <v>-31.529544361385231</v>
      </c>
    </row>
    <row r="31" spans="1:22" s="428" customFormat="1" ht="20.100000000000001" customHeight="1">
      <c r="A31" s="423" t="s">
        <v>332</v>
      </c>
      <c r="B31" s="424" t="s">
        <v>447</v>
      </c>
      <c r="C31" s="425">
        <v>9172372.7492391057</v>
      </c>
      <c r="D31" s="425">
        <v>610138.6571465095</v>
      </c>
      <c r="E31" s="425">
        <v>489696.01162273908</v>
      </c>
      <c r="F31" s="425">
        <v>822982.90817054245</v>
      </c>
      <c r="G31" s="426">
        <v>11095190.326178897</v>
      </c>
      <c r="H31" s="427">
        <v>31</v>
      </c>
      <c r="I31" s="386" t="s">
        <v>241</v>
      </c>
      <c r="J31" s="385">
        <v>357909.3653606096</v>
      </c>
      <c r="K31" s="383">
        <v>15508823.235176859</v>
      </c>
      <c r="L31" s="383">
        <v>554532.75954868901</v>
      </c>
      <c r="M31" s="383">
        <v>853915.9001079899</v>
      </c>
      <c r="N31" s="383">
        <v>1269648.7311579282</v>
      </c>
      <c r="O31" s="383">
        <f t="shared" si="12"/>
        <v>18186920.625991467</v>
      </c>
      <c r="P31" s="384">
        <v>31</v>
      </c>
      <c r="Q31" s="387" t="s">
        <v>241</v>
      </c>
      <c r="R31" s="385">
        <f t="shared" si="13"/>
        <v>586674.85890295054</v>
      </c>
      <c r="S31" s="724">
        <f t="shared" si="9"/>
        <v>63.917157717247655</v>
      </c>
      <c r="T31" s="724">
        <f t="shared" si="10"/>
        <v>0</v>
      </c>
      <c r="U31" s="810">
        <f t="shared" si="11"/>
        <v>63.91715771724764</v>
      </c>
      <c r="V31" s="816">
        <v>110.45833516516058</v>
      </c>
    </row>
    <row r="32" spans="1:22" s="428" customFormat="1" ht="20.100000000000001" customHeight="1">
      <c r="A32" s="423" t="s">
        <v>333</v>
      </c>
      <c r="B32" s="424" t="s">
        <v>369</v>
      </c>
      <c r="C32" s="432">
        <v>22616421.393657792</v>
      </c>
      <c r="D32" s="432">
        <v>591769.39565728826</v>
      </c>
      <c r="E32" s="432">
        <v>2967508.452822506</v>
      </c>
      <c r="F32" s="432">
        <v>3761252.0252916054</v>
      </c>
      <c r="G32" s="432">
        <v>29936951.267429195</v>
      </c>
      <c r="H32" s="427">
        <v>1200</v>
      </c>
      <c r="I32" s="434" t="s">
        <v>403</v>
      </c>
      <c r="J32" s="385">
        <f>G32/H32</f>
        <v>24947.459389524331</v>
      </c>
      <c r="K32" s="383">
        <v>20274462.138667017</v>
      </c>
      <c r="L32" s="383">
        <v>650460.73708041222</v>
      </c>
      <c r="M32" s="383">
        <v>3164552.4768071435</v>
      </c>
      <c r="N32" s="383">
        <v>4951393.6104757739</v>
      </c>
      <c r="O32" s="383">
        <f t="shared" si="12"/>
        <v>29040868.963030349</v>
      </c>
      <c r="P32" s="384">
        <v>1440</v>
      </c>
      <c r="Q32" s="434" t="s">
        <v>403</v>
      </c>
      <c r="R32" s="385">
        <f t="shared" si="13"/>
        <v>20167.27011321552</v>
      </c>
      <c r="S32" s="724">
        <f t="shared" si="9"/>
        <v>-2.9932316634184644</v>
      </c>
      <c r="T32" s="724">
        <f t="shared" si="10"/>
        <v>20</v>
      </c>
      <c r="U32" s="810">
        <f t="shared" si="11"/>
        <v>-19.161026386182058</v>
      </c>
      <c r="V32" s="816">
        <v>3586.7067392486133</v>
      </c>
    </row>
    <row r="33" spans="1:22" s="428" customFormat="1" ht="20.100000000000001" customHeight="1">
      <c r="A33" s="423" t="s">
        <v>334</v>
      </c>
      <c r="B33" s="424" t="s">
        <v>370</v>
      </c>
      <c r="C33" s="374">
        <v>5555606.6047228063</v>
      </c>
      <c r="D33" s="374">
        <v>279690.73250213044</v>
      </c>
      <c r="E33" s="374">
        <v>274050.75694659783</v>
      </c>
      <c r="F33" s="374">
        <v>5912.3237661498715</v>
      </c>
      <c r="G33" s="426">
        <v>6115260.4179376848</v>
      </c>
      <c r="H33" s="427">
        <v>1659</v>
      </c>
      <c r="I33" s="388" t="s">
        <v>398</v>
      </c>
      <c r="J33" s="385">
        <f>G33/H33</f>
        <v>3686.1123676538186</v>
      </c>
      <c r="K33" s="383">
        <v>5872727.2602928942</v>
      </c>
      <c r="L33" s="383">
        <v>126533.55201622972</v>
      </c>
      <c r="M33" s="383">
        <v>91239.78786933003</v>
      </c>
      <c r="N33" s="383">
        <v>5505.8028859758642</v>
      </c>
      <c r="O33" s="383">
        <f t="shared" si="12"/>
        <v>6096006.4030644298</v>
      </c>
      <c r="P33" s="384">
        <v>1387</v>
      </c>
      <c r="Q33" s="434" t="s">
        <v>403</v>
      </c>
      <c r="R33" s="385">
        <f t="shared" si="13"/>
        <v>4395.1019488568345</v>
      </c>
      <c r="S33" s="724">
        <f t="shared" si="9"/>
        <v>-0.31485192056217093</v>
      </c>
      <c r="T33" s="724">
        <f t="shared" si="10"/>
        <v>-16.395418927064497</v>
      </c>
      <c r="U33" s="810">
        <f t="shared" si="11"/>
        <v>19.234074018592171</v>
      </c>
      <c r="V33" s="816">
        <v>52.901183935998993</v>
      </c>
    </row>
    <row r="34" spans="1:22" s="428" customFormat="1" ht="20.100000000000001" customHeight="1">
      <c r="A34" s="423" t="s">
        <v>335</v>
      </c>
      <c r="B34" s="424" t="s">
        <v>448</v>
      </c>
      <c r="C34" s="425">
        <v>5978350.7631358346</v>
      </c>
      <c r="D34" s="425">
        <v>439514.00821763364</v>
      </c>
      <c r="E34" s="425">
        <v>438517.79948751087</v>
      </c>
      <c r="F34" s="425">
        <v>5032.0344896640827</v>
      </c>
      <c r="G34" s="426">
        <v>6861414.6053306432</v>
      </c>
      <c r="H34" s="427">
        <v>1428</v>
      </c>
      <c r="I34" s="388" t="s">
        <v>241</v>
      </c>
      <c r="J34" s="385">
        <f t="shared" ref="J34:J51" si="14">G34/H34</f>
        <v>4804.9121886068933</v>
      </c>
      <c r="K34" s="383">
        <v>6662313.2575612832</v>
      </c>
      <c r="L34" s="383">
        <v>180762.21716604242</v>
      </c>
      <c r="M34" s="383">
        <v>218355.41409904286</v>
      </c>
      <c r="N34" s="383">
        <v>4039.0755513940912</v>
      </c>
      <c r="O34" s="383">
        <f t="shared" si="12"/>
        <v>7065469.9643777627</v>
      </c>
      <c r="P34" s="384">
        <v>1507</v>
      </c>
      <c r="Q34" s="387" t="s">
        <v>241</v>
      </c>
      <c r="R34" s="385">
        <f t="shared" si="13"/>
        <v>4688.4339511464914</v>
      </c>
      <c r="S34" s="724">
        <f t="shared" si="9"/>
        <v>2.9739546548985483</v>
      </c>
      <c r="T34" s="724">
        <f t="shared" si="10"/>
        <v>5.5322128851540615</v>
      </c>
      <c r="U34" s="724">
        <f t="shared" si="11"/>
        <v>-2.4241491392202308</v>
      </c>
      <c r="V34" s="816">
        <v>31.534790464456471</v>
      </c>
    </row>
    <row r="35" spans="1:22" s="545" customFormat="1" ht="20.100000000000001" customHeight="1">
      <c r="A35" s="543" t="s">
        <v>336</v>
      </c>
      <c r="B35" s="544" t="s">
        <v>371</v>
      </c>
      <c r="C35" s="535">
        <v>31094234.236233585</v>
      </c>
      <c r="D35" s="535">
        <v>1638188.5860839076</v>
      </c>
      <c r="E35" s="535">
        <v>1761207.0035443585</v>
      </c>
      <c r="F35" s="535">
        <v>145986.11491602071</v>
      </c>
      <c r="G35" s="536">
        <v>34639615.940777868</v>
      </c>
      <c r="H35" s="532">
        <v>94977</v>
      </c>
      <c r="I35" s="417" t="s">
        <v>404</v>
      </c>
      <c r="J35" s="385">
        <f t="shared" si="14"/>
        <v>364.7158358421288</v>
      </c>
      <c r="K35" s="416">
        <v>25030931.958732881</v>
      </c>
      <c r="L35" s="416">
        <v>686896.42523096129</v>
      </c>
      <c r="M35" s="416">
        <v>857408.17557636288</v>
      </c>
      <c r="N35" s="416">
        <v>94355.417095297569</v>
      </c>
      <c r="O35" s="383">
        <f t="shared" si="12"/>
        <v>26669591.976635501</v>
      </c>
      <c r="P35" s="392">
        <v>93741</v>
      </c>
      <c r="Q35" s="417" t="s">
        <v>404</v>
      </c>
      <c r="R35" s="385">
        <f t="shared" si="13"/>
        <v>284.50296003494202</v>
      </c>
      <c r="S35" s="724">
        <f t="shared" si="9"/>
        <v>-23.008407419321383</v>
      </c>
      <c r="T35" s="724">
        <f t="shared" si="10"/>
        <v>-1.3013676995483117</v>
      </c>
      <c r="U35" s="810">
        <f t="shared" si="11"/>
        <v>-21.993252807895018</v>
      </c>
      <c r="V35" s="809">
        <v>5.337539502796778</v>
      </c>
    </row>
    <row r="36" spans="1:22" s="545" customFormat="1" ht="20.100000000000001" customHeight="1">
      <c r="A36" s="543" t="s">
        <v>347</v>
      </c>
      <c r="B36" s="544" t="s">
        <v>249</v>
      </c>
      <c r="C36" s="535">
        <v>5895932.3189293211</v>
      </c>
      <c r="D36" s="535">
        <v>359602.37035988207</v>
      </c>
      <c r="E36" s="535">
        <v>332778.08321705431</v>
      </c>
      <c r="F36" s="535">
        <v>22687.329127906978</v>
      </c>
      <c r="G36" s="536">
        <v>6611000.1016341643</v>
      </c>
      <c r="H36" s="532">
        <v>1</v>
      </c>
      <c r="I36" s="417" t="s">
        <v>248</v>
      </c>
      <c r="J36" s="385">
        <f t="shared" si="14"/>
        <v>6611000.1016341643</v>
      </c>
      <c r="K36" s="416">
        <v>5299838.7875612807</v>
      </c>
      <c r="L36" s="416">
        <v>180762.21716604242</v>
      </c>
      <c r="M36" s="416">
        <v>200393.35409904286</v>
      </c>
      <c r="N36" s="416">
        <v>24400.195551394092</v>
      </c>
      <c r="O36" s="383">
        <f t="shared" si="12"/>
        <v>5705394.5543777598</v>
      </c>
      <c r="P36" s="392">
        <v>1</v>
      </c>
      <c r="Q36" s="418" t="s">
        <v>248</v>
      </c>
      <c r="R36" s="385">
        <f t="shared" si="13"/>
        <v>5705394.5543777598</v>
      </c>
      <c r="S36" s="724">
        <f t="shared" si="9"/>
        <v>-13.698465184300165</v>
      </c>
      <c r="T36" s="724">
        <f t="shared" si="10"/>
        <v>0</v>
      </c>
      <c r="U36" s="724">
        <f t="shared" si="11"/>
        <v>-13.698465184300165</v>
      </c>
      <c r="V36" s="816">
        <v>23.496629128241363</v>
      </c>
    </row>
    <row r="37" spans="1:22" s="428" customFormat="1" ht="20.100000000000001" customHeight="1">
      <c r="A37" s="423" t="s">
        <v>348</v>
      </c>
      <c r="B37" s="424" t="s">
        <v>375</v>
      </c>
      <c r="C37" s="425">
        <v>900000</v>
      </c>
      <c r="D37" s="425">
        <v>0</v>
      </c>
      <c r="E37" s="425">
        <v>0</v>
      </c>
      <c r="F37" s="425">
        <v>0</v>
      </c>
      <c r="G37" s="426">
        <v>900000</v>
      </c>
      <c r="H37" s="427">
        <v>6</v>
      </c>
      <c r="I37" s="388" t="s">
        <v>321</v>
      </c>
      <c r="J37" s="385">
        <f t="shared" si="14"/>
        <v>150000</v>
      </c>
      <c r="K37" s="383">
        <v>900000</v>
      </c>
      <c r="L37" s="383">
        <v>0</v>
      </c>
      <c r="M37" s="383">
        <v>0</v>
      </c>
      <c r="N37" s="383">
        <v>0</v>
      </c>
      <c r="O37" s="383">
        <f t="shared" si="12"/>
        <v>900000</v>
      </c>
      <c r="P37" s="384">
        <v>6</v>
      </c>
      <c r="Q37" s="387" t="s">
        <v>321</v>
      </c>
      <c r="R37" s="385">
        <f t="shared" si="13"/>
        <v>150000</v>
      </c>
      <c r="S37" s="724">
        <f t="shared" ref="S37:S51" si="15">(((O37-G37)/G37)*100)</f>
        <v>0</v>
      </c>
      <c r="T37" s="724">
        <f t="shared" ref="T37:T51" si="16">(((P37-H37)/H37)*100)</f>
        <v>0</v>
      </c>
      <c r="U37" s="724">
        <f t="shared" ref="U37:U51" si="17">(((R37-J37)/J37)*100)</f>
        <v>0</v>
      </c>
      <c r="V37" s="809">
        <v>0</v>
      </c>
    </row>
    <row r="38" spans="1:22" s="537" customFormat="1" ht="20.100000000000001" customHeight="1">
      <c r="A38" s="533" t="s">
        <v>349</v>
      </c>
      <c r="B38" s="534" t="s">
        <v>313</v>
      </c>
      <c r="C38" s="535">
        <v>19207781.799943186</v>
      </c>
      <c r="D38" s="535">
        <v>4115556.4156862632</v>
      </c>
      <c r="E38" s="535">
        <v>682461.03114513366</v>
      </c>
      <c r="F38" s="535">
        <v>41297645.303921841</v>
      </c>
      <c r="G38" s="536">
        <v>65303444.550696425</v>
      </c>
      <c r="H38" s="532">
        <v>1309</v>
      </c>
      <c r="I38" s="417" t="s">
        <v>247</v>
      </c>
      <c r="J38" s="385">
        <f t="shared" si="14"/>
        <v>49888.040145681</v>
      </c>
      <c r="K38" s="416">
        <v>20657821.605695464</v>
      </c>
      <c r="L38" s="416">
        <v>341216.48119038698</v>
      </c>
      <c r="M38" s="416">
        <v>240068.13390303793</v>
      </c>
      <c r="N38" s="416">
        <v>25570759.114880372</v>
      </c>
      <c r="O38" s="383">
        <f t="shared" si="12"/>
        <v>46809865.335669264</v>
      </c>
      <c r="P38" s="392">
        <v>1488</v>
      </c>
      <c r="Q38" s="418" t="s">
        <v>247</v>
      </c>
      <c r="R38" s="385">
        <f t="shared" si="13"/>
        <v>31458.242833111064</v>
      </c>
      <c r="S38" s="724">
        <f t="shared" si="15"/>
        <v>-28.319454421229207</v>
      </c>
      <c r="T38" s="724">
        <f t="shared" si="16"/>
        <v>13.674560733384263</v>
      </c>
      <c r="U38" s="810">
        <f t="shared" si="17"/>
        <v>-36.942315750933489</v>
      </c>
      <c r="V38" s="814">
        <v>-36.942315750933489</v>
      </c>
    </row>
    <row r="39" spans="1:22" s="545" customFormat="1" ht="20.100000000000001" customHeight="1">
      <c r="A39" s="543" t="s">
        <v>350</v>
      </c>
      <c r="B39" s="544" t="s">
        <v>449</v>
      </c>
      <c r="C39" s="535">
        <v>166520071.15965909</v>
      </c>
      <c r="D39" s="535">
        <v>24693338.494117577</v>
      </c>
      <c r="E39" s="535">
        <v>4094766.1868708031</v>
      </c>
      <c r="F39" s="535">
        <v>247785871.82353103</v>
      </c>
      <c r="G39" s="536">
        <v>443094047.66417849</v>
      </c>
      <c r="H39" s="532">
        <v>1</v>
      </c>
      <c r="I39" s="417" t="s">
        <v>251</v>
      </c>
      <c r="J39" s="385">
        <f t="shared" si="14"/>
        <v>443094047.66417849</v>
      </c>
      <c r="K39" s="416">
        <v>148074156.51417276</v>
      </c>
      <c r="L39" s="416">
        <v>2047298.8871423216</v>
      </c>
      <c r="M39" s="416">
        <v>1440408.8034182277</v>
      </c>
      <c r="N39" s="416">
        <v>153424554.68928224</v>
      </c>
      <c r="O39" s="383">
        <f t="shared" si="12"/>
        <v>304986418.89401555</v>
      </c>
      <c r="P39" s="392">
        <v>1</v>
      </c>
      <c r="Q39" s="418" t="s">
        <v>251</v>
      </c>
      <c r="R39" s="385">
        <f t="shared" si="13"/>
        <v>304986418.89401555</v>
      </c>
      <c r="S39" s="724">
        <f t="shared" si="15"/>
        <v>-31.168919893691481</v>
      </c>
      <c r="T39" s="724">
        <f t="shared" si="16"/>
        <v>0</v>
      </c>
      <c r="U39" s="810">
        <f t="shared" si="17"/>
        <v>-31.168919893691481</v>
      </c>
      <c r="V39" s="816">
        <v>-31.168919893691481</v>
      </c>
    </row>
    <row r="40" spans="1:22" s="545" customFormat="1" ht="20.100000000000001" customHeight="1">
      <c r="A40" s="543" t="s">
        <v>351</v>
      </c>
      <c r="B40" s="544" t="s">
        <v>450</v>
      </c>
      <c r="C40" s="535">
        <v>48367758.269829556</v>
      </c>
      <c r="D40" s="535">
        <v>12346669.247058788</v>
      </c>
      <c r="E40" s="535">
        <v>2047383.0934354016</v>
      </c>
      <c r="F40" s="535">
        <v>123892935.91176552</v>
      </c>
      <c r="G40" s="536">
        <v>186654746.52208924</v>
      </c>
      <c r="H40" s="532">
        <v>1</v>
      </c>
      <c r="I40" s="417" t="s">
        <v>251</v>
      </c>
      <c r="J40" s="385">
        <f t="shared" si="14"/>
        <v>186654746.52208924</v>
      </c>
      <c r="K40" s="416">
        <v>60003153.737086385</v>
      </c>
      <c r="L40" s="416">
        <v>1023649.4435711608</v>
      </c>
      <c r="M40" s="416">
        <v>720204.40170911385</v>
      </c>
      <c r="N40" s="416">
        <v>76712277.344641119</v>
      </c>
      <c r="O40" s="383">
        <f>SUM(K40:N40)</f>
        <v>138459284.92700779</v>
      </c>
      <c r="P40" s="392">
        <v>1</v>
      </c>
      <c r="Q40" s="418" t="s">
        <v>251</v>
      </c>
      <c r="R40" s="385">
        <f t="shared" si="13"/>
        <v>138459284.92700779</v>
      </c>
      <c r="S40" s="724">
        <f t="shared" si="15"/>
        <v>-25.82064613576696</v>
      </c>
      <c r="T40" s="724">
        <f t="shared" si="16"/>
        <v>0</v>
      </c>
      <c r="U40" s="810">
        <f t="shared" si="17"/>
        <v>-25.82064613576696</v>
      </c>
      <c r="V40" s="816">
        <v>-25.82064613576696</v>
      </c>
    </row>
    <row r="41" spans="1:22" s="75" customFormat="1" ht="20.100000000000001" customHeight="1">
      <c r="A41" s="530" t="s">
        <v>352</v>
      </c>
      <c r="B41" s="531" t="s">
        <v>451</v>
      </c>
      <c r="C41" s="425">
        <v>20335594.606303908</v>
      </c>
      <c r="D41" s="425">
        <v>1166988.2877468709</v>
      </c>
      <c r="E41" s="425">
        <v>1127673.9428441511</v>
      </c>
      <c r="F41" s="425">
        <v>178481.76643885343</v>
      </c>
      <c r="G41" s="426">
        <v>22808738.603333782</v>
      </c>
      <c r="H41" s="427">
        <v>1</v>
      </c>
      <c r="I41" s="546" t="s">
        <v>248</v>
      </c>
      <c r="J41" s="385">
        <f t="shared" si="14"/>
        <v>22808738.603333782</v>
      </c>
      <c r="K41" s="389">
        <v>19923521.680636063</v>
      </c>
      <c r="L41" s="389">
        <v>562490.50034561497</v>
      </c>
      <c r="M41" s="389">
        <v>518391.89483719575</v>
      </c>
      <c r="N41" s="389">
        <v>181624.78804728537</v>
      </c>
      <c r="O41" s="383">
        <f t="shared" si="12"/>
        <v>21186028.863866158</v>
      </c>
      <c r="P41" s="390">
        <v>1</v>
      </c>
      <c r="Q41" s="391" t="s">
        <v>248</v>
      </c>
      <c r="R41" s="385">
        <f t="shared" si="13"/>
        <v>21186028.863866158</v>
      </c>
      <c r="S41" s="724">
        <f t="shared" si="15"/>
        <v>-7.1144212211298932</v>
      </c>
      <c r="T41" s="724">
        <f t="shared" si="16"/>
        <v>0</v>
      </c>
      <c r="U41" s="724">
        <f t="shared" si="17"/>
        <v>-7.1144212211298932</v>
      </c>
      <c r="V41" s="814">
        <v>26.432996211302246</v>
      </c>
    </row>
    <row r="42" spans="1:22" s="75" customFormat="1" ht="20.100000000000001" customHeight="1">
      <c r="A42" s="530" t="s">
        <v>353</v>
      </c>
      <c r="B42" s="531" t="s">
        <v>452</v>
      </c>
      <c r="C42" s="374">
        <v>24401132.557304252</v>
      </c>
      <c r="D42" s="374">
        <v>1278586.2157240254</v>
      </c>
      <c r="E42" s="374">
        <v>1266671.8803273044</v>
      </c>
      <c r="F42" s="374">
        <v>119765.3657881137</v>
      </c>
      <c r="G42" s="426">
        <v>27066156.019143693</v>
      </c>
      <c r="H42" s="427">
        <v>3203</v>
      </c>
      <c r="I42" s="388" t="s">
        <v>241</v>
      </c>
      <c r="J42" s="385">
        <f t="shared" si="14"/>
        <v>8450.2516450651547</v>
      </c>
      <c r="K42" s="383">
        <v>17198609.551171586</v>
      </c>
      <c r="L42" s="383">
        <v>506134.20806491887</v>
      </c>
      <c r="M42" s="383">
        <v>406265.58147732005</v>
      </c>
      <c r="N42" s="383">
        <v>102111.33154390339</v>
      </c>
      <c r="O42" s="383">
        <f t="shared" si="12"/>
        <v>18213120.672257729</v>
      </c>
      <c r="P42" s="384">
        <v>3028</v>
      </c>
      <c r="Q42" s="387" t="s">
        <v>241</v>
      </c>
      <c r="R42" s="385">
        <f t="shared" si="13"/>
        <v>6014.9011467165556</v>
      </c>
      <c r="S42" s="724">
        <f t="shared" si="15"/>
        <v>-32.708875765824587</v>
      </c>
      <c r="T42" s="724">
        <f t="shared" si="16"/>
        <v>-5.4636278488916643</v>
      </c>
      <c r="U42" s="810">
        <f t="shared" si="17"/>
        <v>-28.819857687561463</v>
      </c>
      <c r="V42" s="464">
        <v>-1.9116143567426882</v>
      </c>
    </row>
    <row r="43" spans="1:22" s="428" customFormat="1" ht="20.100000000000001" customHeight="1">
      <c r="A43" s="423" t="s">
        <v>354</v>
      </c>
      <c r="B43" s="424" t="s">
        <v>376</v>
      </c>
      <c r="C43" s="425">
        <v>18621247.686730448</v>
      </c>
      <c r="D43" s="425">
        <v>1226410.4671943302</v>
      </c>
      <c r="E43" s="425">
        <v>1057713.1683731165</v>
      </c>
      <c r="F43" s="425">
        <v>501001.62220431358</v>
      </c>
      <c r="G43" s="426">
        <v>21406372.944502208</v>
      </c>
      <c r="H43" s="427">
        <v>150</v>
      </c>
      <c r="I43" s="388" t="s">
        <v>244</v>
      </c>
      <c r="J43" s="385">
        <f t="shared" si="14"/>
        <v>142709.15296334805</v>
      </c>
      <c r="K43" s="383">
        <v>36580696.935597666</v>
      </c>
      <c r="L43" s="383">
        <v>976115.97269662912</v>
      </c>
      <c r="M43" s="383">
        <v>2133267.9921348323</v>
      </c>
      <c r="N43" s="383">
        <v>1231515.5679775281</v>
      </c>
      <c r="O43" s="383">
        <f t="shared" si="12"/>
        <v>40921596.468406655</v>
      </c>
      <c r="P43" s="384">
        <v>185</v>
      </c>
      <c r="Q43" s="387" t="s">
        <v>244</v>
      </c>
      <c r="R43" s="385">
        <f>O43/P43</f>
        <v>221197.81874814408</v>
      </c>
      <c r="S43" s="724">
        <f t="shared" si="15"/>
        <v>91.165484103725916</v>
      </c>
      <c r="T43" s="724">
        <f t="shared" si="16"/>
        <v>23.333333333333332</v>
      </c>
      <c r="U43" s="810">
        <f t="shared" si="17"/>
        <v>54.999041165183179</v>
      </c>
      <c r="V43" s="816">
        <v>105.29383486317406</v>
      </c>
    </row>
    <row r="44" spans="1:22" s="545" customFormat="1" ht="20.100000000000001" customHeight="1">
      <c r="A44" s="543" t="s">
        <v>355</v>
      </c>
      <c r="B44" s="544" t="s">
        <v>453</v>
      </c>
      <c r="C44" s="535">
        <v>31646876.425095674</v>
      </c>
      <c r="D44" s="535">
        <v>1839615.7007915</v>
      </c>
      <c r="E44" s="535">
        <v>1586569.7525596744</v>
      </c>
      <c r="F44" s="535">
        <v>751502.4333064704</v>
      </c>
      <c r="G44" s="536">
        <v>35824564.311753318</v>
      </c>
      <c r="H44" s="532">
        <v>28272</v>
      </c>
      <c r="I44" s="417" t="s">
        <v>241</v>
      </c>
      <c r="J44" s="385">
        <f t="shared" si="14"/>
        <v>1267.1393715249476</v>
      </c>
      <c r="K44" s="416">
        <v>27591830.153109811</v>
      </c>
      <c r="L44" s="416">
        <v>542286.65149812726</v>
      </c>
      <c r="M44" s="416">
        <v>175958.56229712858</v>
      </c>
      <c r="N44" s="416">
        <v>12117.226654182276</v>
      </c>
      <c r="O44" s="383">
        <f t="shared" si="12"/>
        <v>28322192.59355925</v>
      </c>
      <c r="P44" s="392">
        <v>66254</v>
      </c>
      <c r="Q44" s="418" t="s">
        <v>241</v>
      </c>
      <c r="R44" s="385">
        <f t="shared" si="13"/>
        <v>427.47898381319243</v>
      </c>
      <c r="S44" s="724">
        <f t="shared" si="15"/>
        <v>-20.9419761616827</v>
      </c>
      <c r="T44" s="724">
        <f t="shared" si="16"/>
        <v>134.34493491794001</v>
      </c>
      <c r="U44" s="810">
        <f t="shared" si="17"/>
        <v>-66.264248951657152</v>
      </c>
      <c r="V44" s="809">
        <v>-0.35023049739581352</v>
      </c>
    </row>
    <row r="45" spans="1:22" s="545" customFormat="1" ht="19.5" customHeight="1">
      <c r="A45" s="547" t="s">
        <v>396</v>
      </c>
      <c r="B45" s="796" t="s">
        <v>464</v>
      </c>
      <c r="C45" s="412">
        <v>3903658.3759182608</v>
      </c>
      <c r="D45" s="412">
        <v>30660.261679858257</v>
      </c>
      <c r="E45" s="412">
        <v>26442.829209327909</v>
      </c>
      <c r="F45" s="412">
        <v>12525.040555107838</v>
      </c>
      <c r="G45" s="536">
        <v>3973286.5073625548</v>
      </c>
      <c r="H45" s="532">
        <v>7</v>
      </c>
      <c r="I45" s="502" t="s">
        <v>241</v>
      </c>
      <c r="J45" s="385">
        <f t="shared" si="14"/>
        <v>567612.35819465073</v>
      </c>
      <c r="K45" s="416">
        <v>3247408.410292896</v>
      </c>
      <c r="L45" s="416">
        <v>126533.55201622972</v>
      </c>
      <c r="M45" s="416">
        <v>41056.99786933</v>
      </c>
      <c r="N45" s="416">
        <v>3585.5528859758638</v>
      </c>
      <c r="O45" s="383">
        <f t="shared" si="12"/>
        <v>3418584.5130644315</v>
      </c>
      <c r="P45" s="392">
        <v>4</v>
      </c>
      <c r="Q45" s="418" t="s">
        <v>241</v>
      </c>
      <c r="R45" s="385">
        <f t="shared" si="13"/>
        <v>854646.12826610787</v>
      </c>
      <c r="S45" s="724">
        <f t="shared" si="15"/>
        <v>-13.960785190553281</v>
      </c>
      <c r="T45" s="724">
        <f t="shared" si="16"/>
        <v>-42.857142857142854</v>
      </c>
      <c r="U45" s="810">
        <f t="shared" si="17"/>
        <v>50.568625916531737</v>
      </c>
      <c r="V45" s="816">
        <v>126.38081451291072</v>
      </c>
    </row>
    <row r="46" spans="1:22" s="545" customFormat="1" ht="20.100000000000001" customHeight="1">
      <c r="A46" s="548">
        <v>154</v>
      </c>
      <c r="B46" s="549" t="s">
        <v>465</v>
      </c>
      <c r="C46" s="550"/>
      <c r="D46" s="550"/>
      <c r="E46" s="550"/>
      <c r="F46" s="550"/>
      <c r="G46" s="551"/>
      <c r="H46" s="488"/>
      <c r="I46" s="499"/>
      <c r="J46" s="385"/>
      <c r="K46" s="552">
        <v>252084502.58166239</v>
      </c>
      <c r="L46" s="552">
        <v>8487977.8797745835</v>
      </c>
      <c r="M46" s="552">
        <v>46970352.949218981</v>
      </c>
      <c r="N46" s="552">
        <v>77485513.906986758</v>
      </c>
      <c r="O46" s="383">
        <f t="shared" si="12"/>
        <v>385028347.31764269</v>
      </c>
      <c r="P46" s="497">
        <v>280</v>
      </c>
      <c r="Q46" s="553" t="s">
        <v>241</v>
      </c>
      <c r="R46" s="385">
        <f t="shared" si="13"/>
        <v>1375101.2404201524</v>
      </c>
      <c r="S46" s="724">
        <v>100</v>
      </c>
      <c r="T46" s="724">
        <v>100</v>
      </c>
      <c r="U46" s="810">
        <v>100</v>
      </c>
      <c r="V46" s="816">
        <v>100</v>
      </c>
    </row>
    <row r="47" spans="1:22" s="428" customFormat="1" ht="20.25" customHeight="1">
      <c r="A47" s="530" t="s">
        <v>356</v>
      </c>
      <c r="B47" s="424" t="s">
        <v>454</v>
      </c>
      <c r="C47" s="374">
        <v>15663643.322581451</v>
      </c>
      <c r="D47" s="374">
        <v>998895.4732218947</v>
      </c>
      <c r="E47" s="374">
        <v>883150.95338070637</v>
      </c>
      <c r="F47" s="374">
        <v>566989.54202196444</v>
      </c>
      <c r="G47" s="426">
        <v>18112679.291206017</v>
      </c>
      <c r="H47" s="427">
        <v>24996</v>
      </c>
      <c r="I47" s="388" t="s">
        <v>241</v>
      </c>
      <c r="J47" s="385">
        <f t="shared" si="14"/>
        <v>724.62311134605602</v>
      </c>
      <c r="K47" s="383">
        <v>16136389.836879937</v>
      </c>
      <c r="L47" s="383">
        <v>1120725.7464294629</v>
      </c>
      <c r="M47" s="383">
        <v>545978.89541406569</v>
      </c>
      <c r="N47" s="383">
        <v>665702.35841864371</v>
      </c>
      <c r="O47" s="383">
        <f t="shared" si="12"/>
        <v>18468796.83714211</v>
      </c>
      <c r="P47" s="384">
        <v>24566</v>
      </c>
      <c r="Q47" s="387" t="s">
        <v>241</v>
      </c>
      <c r="R47" s="385">
        <f t="shared" si="13"/>
        <v>751.80317663201618</v>
      </c>
      <c r="S47" s="724">
        <f t="shared" si="15"/>
        <v>1.9661229584570257</v>
      </c>
      <c r="T47" s="724">
        <f t="shared" si="16"/>
        <v>-1.7202752440390463</v>
      </c>
      <c r="U47" s="724">
        <f t="shared" si="17"/>
        <v>3.750924426833504</v>
      </c>
      <c r="V47" s="809">
        <v>89.395110947688082</v>
      </c>
    </row>
    <row r="48" spans="1:22" s="428" customFormat="1" ht="20.100000000000001" customHeight="1">
      <c r="A48" s="423" t="s">
        <v>365</v>
      </c>
      <c r="B48" s="424" t="s">
        <v>250</v>
      </c>
      <c r="C48" s="425">
        <v>347705199.29704052</v>
      </c>
      <c r="D48" s="425">
        <v>6764439.2368241837</v>
      </c>
      <c r="E48" s="425">
        <v>43616437.049692892</v>
      </c>
      <c r="F48" s="425">
        <v>58856743.801726729</v>
      </c>
      <c r="G48" s="426">
        <v>456942819.3852843</v>
      </c>
      <c r="H48" s="427">
        <v>886551</v>
      </c>
      <c r="I48" s="388" t="s">
        <v>241</v>
      </c>
      <c r="J48" s="385">
        <f t="shared" si="14"/>
        <v>515.41628105465372</v>
      </c>
      <c r="K48" s="383">
        <v>257130900.48166239</v>
      </c>
      <c r="L48" s="383">
        <v>8487977.8797745835</v>
      </c>
      <c r="M48" s="383">
        <v>46970352.949218981</v>
      </c>
      <c r="N48" s="383">
        <v>77485513.906986758</v>
      </c>
      <c r="O48" s="383">
        <f t="shared" si="12"/>
        <v>390074745.21764272</v>
      </c>
      <c r="P48" s="392">
        <v>1052588</v>
      </c>
      <c r="Q48" s="387" t="s">
        <v>241</v>
      </c>
      <c r="R48" s="385">
        <f t="shared" si="13"/>
        <v>370.58635023166016</v>
      </c>
      <c r="S48" s="724">
        <f t="shared" si="15"/>
        <v>-14.633794718034482</v>
      </c>
      <c r="T48" s="724">
        <f t="shared" si="16"/>
        <v>18.728420587196901</v>
      </c>
      <c r="U48" s="810">
        <f t="shared" si="17"/>
        <v>-28.099603397595445</v>
      </c>
      <c r="V48" s="816">
        <v>-30.958876742650293</v>
      </c>
    </row>
    <row r="49" spans="1:22" s="428" customFormat="1" ht="20.100000000000001" customHeight="1">
      <c r="A49" s="423" t="s">
        <v>366</v>
      </c>
      <c r="B49" s="424" t="s">
        <v>378</v>
      </c>
      <c r="C49" s="432">
        <v>313003943.86704057</v>
      </c>
      <c r="D49" s="432">
        <v>6764439.2368241837</v>
      </c>
      <c r="E49" s="432">
        <v>48785437.049692892</v>
      </c>
      <c r="F49" s="432">
        <v>58856743.801726729</v>
      </c>
      <c r="G49" s="433">
        <v>427410563.95528436</v>
      </c>
      <c r="H49" s="427">
        <v>30701</v>
      </c>
      <c r="I49" s="434" t="s">
        <v>241</v>
      </c>
      <c r="J49" s="385">
        <f t="shared" si="14"/>
        <v>13921.714730962651</v>
      </c>
      <c r="K49" s="383">
        <v>249135820.48166239</v>
      </c>
      <c r="L49" s="383">
        <v>8487977.8797745835</v>
      </c>
      <c r="M49" s="383">
        <v>46970352.949218981</v>
      </c>
      <c r="N49" s="383">
        <v>77485513.906986758</v>
      </c>
      <c r="O49" s="383">
        <f>SUM(K49:N49)</f>
        <v>382079665.21764272</v>
      </c>
      <c r="P49" s="384">
        <v>13883</v>
      </c>
      <c r="Q49" s="387" t="s">
        <v>241</v>
      </c>
      <c r="R49" s="385">
        <f t="shared" si="13"/>
        <v>27521.404971378139</v>
      </c>
      <c r="S49" s="724">
        <f t="shared" si="15"/>
        <v>-10.605937840690373</v>
      </c>
      <c r="T49" s="724">
        <f t="shared" si="16"/>
        <v>-54.779974593661443</v>
      </c>
      <c r="U49" s="810">
        <f t="shared" si="17"/>
        <v>97.686890611032538</v>
      </c>
      <c r="V49" s="816">
        <v>89.66094579847055</v>
      </c>
    </row>
    <row r="50" spans="1:22" s="428" customFormat="1" ht="20.100000000000001" customHeight="1">
      <c r="A50" s="423" t="s">
        <v>367</v>
      </c>
      <c r="B50" s="424" t="s">
        <v>314</v>
      </c>
      <c r="C50" s="432">
        <v>313486889.5270406</v>
      </c>
      <c r="D50" s="432">
        <v>6764439.2368241837</v>
      </c>
      <c r="E50" s="432">
        <v>43616437.049692892</v>
      </c>
      <c r="F50" s="432">
        <v>58856743.801726729</v>
      </c>
      <c r="G50" s="433">
        <v>422724509.61528432</v>
      </c>
      <c r="H50" s="427">
        <v>115</v>
      </c>
      <c r="I50" s="434" t="s">
        <v>241</v>
      </c>
      <c r="J50" s="385">
        <f t="shared" si="14"/>
        <v>3675865.3010024722</v>
      </c>
      <c r="K50" s="383">
        <v>252681656.30166239</v>
      </c>
      <c r="L50" s="383">
        <v>8487977.8797745835</v>
      </c>
      <c r="M50" s="383">
        <v>46970352.949218981</v>
      </c>
      <c r="N50" s="383">
        <v>77485513.906986758</v>
      </c>
      <c r="O50" s="383">
        <f t="shared" si="12"/>
        <v>385625501.03764272</v>
      </c>
      <c r="P50" s="435">
        <v>115</v>
      </c>
      <c r="Q50" s="387" t="s">
        <v>241</v>
      </c>
      <c r="R50" s="385">
        <f>O50/P50</f>
        <v>3353265.2264142847</v>
      </c>
      <c r="S50" s="724">
        <f t="shared" si="15"/>
        <v>-8.776166920485613</v>
      </c>
      <c r="T50" s="724">
        <f t="shared" si="16"/>
        <v>0</v>
      </c>
      <c r="U50" s="724">
        <f t="shared" si="17"/>
        <v>-8.7761669204856041</v>
      </c>
      <c r="V50" s="809">
        <v>-12.445733689244811</v>
      </c>
    </row>
    <row r="51" spans="1:22" s="428" customFormat="1" ht="20.100000000000001" customHeight="1">
      <c r="A51" s="423" t="s">
        <v>368</v>
      </c>
      <c r="B51" s="424" t="s">
        <v>455</v>
      </c>
      <c r="C51" s="432">
        <v>10164072.228247479</v>
      </c>
      <c r="D51" s="432">
        <v>1777398.2764371613</v>
      </c>
      <c r="E51" s="432">
        <v>1085801.6607053305</v>
      </c>
      <c r="F51" s="432">
        <v>4766287.8923270162</v>
      </c>
      <c r="G51" s="433">
        <v>17793560.057716988</v>
      </c>
      <c r="H51" s="384">
        <v>127096.85755512134</v>
      </c>
      <c r="I51" s="434" t="s">
        <v>252</v>
      </c>
      <c r="J51" s="385">
        <f t="shared" si="14"/>
        <v>140</v>
      </c>
      <c r="K51" s="383">
        <v>35413229.880906157</v>
      </c>
      <c r="L51" s="383">
        <v>426598.83251186012</v>
      </c>
      <c r="M51" s="383">
        <v>1296061.1836737415</v>
      </c>
      <c r="N51" s="383">
        <v>5694528.1683012974</v>
      </c>
      <c r="O51" s="383">
        <f t="shared" si="12"/>
        <v>42830418.065393053</v>
      </c>
      <c r="P51" s="384">
        <v>337733</v>
      </c>
      <c r="Q51" s="387" t="s">
        <v>252</v>
      </c>
      <c r="R51" s="385">
        <f t="shared" si="13"/>
        <v>126.8173914464771</v>
      </c>
      <c r="S51" s="724">
        <f t="shared" si="15"/>
        <v>140.70741283061955</v>
      </c>
      <c r="T51" s="724">
        <f t="shared" si="16"/>
        <v>165.7288358632523</v>
      </c>
      <c r="U51" s="724">
        <f t="shared" si="17"/>
        <v>-9.4161489668020693</v>
      </c>
      <c r="V51" s="809">
        <v>2.8572060753252715</v>
      </c>
    </row>
    <row r="52" spans="1:22" s="428" customFormat="1" ht="20.100000000000001" customHeight="1">
      <c r="A52" s="554">
        <v>155</v>
      </c>
      <c r="B52" s="555" t="s">
        <v>466</v>
      </c>
      <c r="C52" s="459"/>
      <c r="D52" s="459"/>
      <c r="E52" s="459"/>
      <c r="F52" s="459"/>
      <c r="G52" s="556"/>
      <c r="H52" s="427"/>
      <c r="I52" s="557"/>
      <c r="J52" s="385"/>
      <c r="K52" s="522">
        <v>35999648.52090615</v>
      </c>
      <c r="L52" s="522">
        <v>426598.83251186012</v>
      </c>
      <c r="M52" s="522">
        <v>1296061.1836737415</v>
      </c>
      <c r="N52" s="522">
        <v>5694528.1683012974</v>
      </c>
      <c r="O52" s="383">
        <f t="shared" si="12"/>
        <v>43416836.705393046</v>
      </c>
      <c r="P52" s="503">
        <v>1500</v>
      </c>
      <c r="Q52" s="525" t="s">
        <v>244</v>
      </c>
      <c r="R52" s="385">
        <f t="shared" si="13"/>
        <v>28944.557803595366</v>
      </c>
      <c r="S52" s="724">
        <v>100</v>
      </c>
      <c r="T52" s="724">
        <v>100</v>
      </c>
      <c r="U52" s="810">
        <v>100</v>
      </c>
      <c r="V52" s="816">
        <v>100</v>
      </c>
    </row>
    <row r="53" spans="1:22" s="428" customFormat="1" ht="20.100000000000001" customHeight="1">
      <c r="A53" s="554">
        <v>156</v>
      </c>
      <c r="B53" s="555" t="s">
        <v>467</v>
      </c>
      <c r="C53" s="459"/>
      <c r="D53" s="459"/>
      <c r="E53" s="459"/>
      <c r="F53" s="459"/>
      <c r="G53" s="556"/>
      <c r="H53" s="503"/>
      <c r="I53" s="557"/>
      <c r="J53" s="385"/>
      <c r="K53" s="522">
        <v>17998772.630453076</v>
      </c>
      <c r="L53" s="522">
        <v>213299.41625593006</v>
      </c>
      <c r="M53" s="522">
        <v>648030.59183687076</v>
      </c>
      <c r="N53" s="522">
        <v>2847264.0841506487</v>
      </c>
      <c r="O53" s="383">
        <f t="shared" si="12"/>
        <v>21707366.722696524</v>
      </c>
      <c r="P53" s="503">
        <v>5060948600</v>
      </c>
      <c r="Q53" s="662" t="s">
        <v>469</v>
      </c>
      <c r="R53" s="385">
        <f t="shared" si="13"/>
        <v>4.2891893276087653E-3</v>
      </c>
      <c r="S53" s="724">
        <v>100</v>
      </c>
      <c r="T53" s="724">
        <v>100</v>
      </c>
      <c r="U53" s="810">
        <v>100</v>
      </c>
      <c r="V53" s="816">
        <v>100</v>
      </c>
    </row>
    <row r="54" spans="1:22" s="558" customFormat="1" ht="22.5" customHeight="1" thickBot="1">
      <c r="A54" s="664"/>
      <c r="B54" s="665" t="s">
        <v>316</v>
      </c>
      <c r="C54" s="666">
        <v>2157015291.5399914</v>
      </c>
      <c r="D54" s="666">
        <v>98739285.852741703</v>
      </c>
      <c r="E54" s="666">
        <v>252085154.68965223</v>
      </c>
      <c r="F54" s="666">
        <v>739280807.6451056</v>
      </c>
      <c r="G54" s="667">
        <v>3247120539.7274904</v>
      </c>
      <c r="H54" s="668"/>
      <c r="I54" s="669"/>
      <c r="J54" s="670"/>
      <c r="K54" s="671">
        <f>SUM(K26:K53)</f>
        <v>2187728712.1326232</v>
      </c>
      <c r="L54" s="671">
        <f t="shared" ref="L54:N54" si="18">SUM(L26:L53)</f>
        <v>67006012.559413098</v>
      </c>
      <c r="M54" s="671">
        <f t="shared" si="18"/>
        <v>302892872.03930116</v>
      </c>
      <c r="N54" s="671">
        <f t="shared" si="18"/>
        <v>760320372.6165967</v>
      </c>
      <c r="O54" s="383">
        <f t="shared" si="12"/>
        <v>3317947969.3479342</v>
      </c>
      <c r="P54" s="672"/>
      <c r="Q54" s="672"/>
      <c r="R54" s="673"/>
      <c r="S54" s="674"/>
      <c r="T54" s="674"/>
      <c r="U54" s="674"/>
    </row>
    <row r="55" spans="1:22" s="463" customFormat="1" ht="20.100000000000001" customHeight="1" thickBot="1">
      <c r="A55" s="559">
        <v>888</v>
      </c>
      <c r="B55" s="560" t="s">
        <v>320</v>
      </c>
      <c r="C55" s="432">
        <v>0</v>
      </c>
      <c r="D55" s="432">
        <v>207323913.97000003</v>
      </c>
      <c r="E55" s="432">
        <v>7970530696.6699991</v>
      </c>
      <c r="F55" s="432">
        <v>0</v>
      </c>
      <c r="G55" s="561">
        <v>8177854610.6399994</v>
      </c>
      <c r="H55" s="562">
        <v>77</v>
      </c>
      <c r="I55" s="563" t="s">
        <v>242</v>
      </c>
      <c r="J55" s="564">
        <v>17137417.949610393</v>
      </c>
      <c r="K55" s="393">
        <v>0</v>
      </c>
      <c r="L55" s="393">
        <v>23534315.009999998</v>
      </c>
      <c r="M55" s="393">
        <v>570281053.86000001</v>
      </c>
      <c r="N55" s="394">
        <v>0</v>
      </c>
      <c r="O55" s="393">
        <f>SUM(K55:N55)</f>
        <v>593815368.87</v>
      </c>
      <c r="P55" s="360">
        <v>77</v>
      </c>
      <c r="Q55" s="523" t="s">
        <v>242</v>
      </c>
      <c r="R55" s="524">
        <v>17137417.949610393</v>
      </c>
      <c r="S55" s="75"/>
      <c r="T55" s="75"/>
      <c r="U55" s="75"/>
    </row>
    <row r="56" spans="1:22" s="558" customFormat="1" ht="20.100000000000001" customHeight="1">
      <c r="A56" s="664"/>
      <c r="B56" s="675" t="s">
        <v>318</v>
      </c>
      <c r="C56" s="666">
        <v>4291480895.5100002</v>
      </c>
      <c r="D56" s="666">
        <v>357438493.22000003</v>
      </c>
      <c r="E56" s="666">
        <v>8488672825.6699991</v>
      </c>
      <c r="F56" s="666">
        <v>1085339143.1900001</v>
      </c>
      <c r="G56" s="666">
        <v>14222931357.59</v>
      </c>
      <c r="H56" s="676"/>
      <c r="I56" s="677"/>
      <c r="J56" s="678"/>
      <c r="K56" s="671">
        <f>K24+K54</f>
        <v>4118155588.8900003</v>
      </c>
      <c r="L56" s="671">
        <f>L24+L54+L55</f>
        <v>153824362.09999999</v>
      </c>
      <c r="M56" s="671">
        <f>M24+M54+M55</f>
        <v>1205208646.0500002</v>
      </c>
      <c r="N56" s="671">
        <f>N24+N54</f>
        <v>1293057705.8600004</v>
      </c>
      <c r="O56" s="671">
        <f>O24+O54+O55</f>
        <v>6770246302.9000006</v>
      </c>
      <c r="P56" s="679"/>
      <c r="Q56" s="680"/>
      <c r="R56" s="681"/>
      <c r="S56" s="682"/>
      <c r="T56" s="682"/>
      <c r="U56" s="682"/>
    </row>
    <row r="58" spans="1:22">
      <c r="D58" s="436"/>
    </row>
    <row r="60" spans="1:22" ht="21">
      <c r="A60" s="315"/>
      <c r="C60" s="337"/>
      <c r="D60" s="337"/>
      <c r="E60" s="337"/>
      <c r="F60" s="337"/>
      <c r="G60" s="338"/>
      <c r="H60" s="315"/>
      <c r="I60" s="315"/>
      <c r="J60" s="315"/>
      <c r="K60" s="75"/>
      <c r="L60" s="75"/>
      <c r="M60" s="75"/>
      <c r="N60" s="75"/>
      <c r="O60" s="75"/>
      <c r="Q60" s="75"/>
      <c r="S60" s="315"/>
    </row>
    <row r="61" spans="1:22">
      <c r="A61" s="315"/>
      <c r="C61" s="337">
        <f>C67*90/100</f>
        <v>24026754.908722229</v>
      </c>
      <c r="D61" s="337">
        <f t="shared" ref="D61:F61" si="19">D67*90/100</f>
        <v>884209.07575502316</v>
      </c>
      <c r="E61" s="337">
        <f t="shared" si="19"/>
        <v>1851658.2585991686</v>
      </c>
      <c r="F61" s="337">
        <f t="shared" si="19"/>
        <v>458171.5256102659</v>
      </c>
      <c r="G61" s="337"/>
      <c r="H61" s="315"/>
      <c r="I61" s="315"/>
      <c r="J61" s="315"/>
      <c r="K61" s="75"/>
      <c r="L61" s="75"/>
      <c r="M61" s="75"/>
      <c r="N61" s="75"/>
      <c r="O61" s="75"/>
      <c r="Q61" s="75"/>
      <c r="S61" s="315"/>
    </row>
    <row r="62" spans="1:22">
      <c r="A62" s="315"/>
      <c r="C62" s="333">
        <f>C67*10/100</f>
        <v>2669639.4343024702</v>
      </c>
      <c r="D62" s="333">
        <f t="shared" ref="D62:F62" si="20">D67*10/100</f>
        <v>98245.452861669255</v>
      </c>
      <c r="E62" s="333">
        <f t="shared" si="20"/>
        <v>205739.80651101872</v>
      </c>
      <c r="F62" s="333">
        <f t="shared" si="20"/>
        <v>50907.947290029544</v>
      </c>
      <c r="H62" s="315"/>
      <c r="I62" s="315"/>
      <c r="J62" s="315"/>
      <c r="K62" s="75"/>
      <c r="L62" s="75"/>
      <c r="M62" s="75"/>
      <c r="N62" s="75"/>
      <c r="O62" s="75"/>
      <c r="Q62" s="75"/>
      <c r="S62" s="315"/>
    </row>
    <row r="63" spans="1:22" ht="28.5">
      <c r="A63" s="315"/>
      <c r="B63" s="339"/>
      <c r="C63" s="334">
        <v>13222953.071512351</v>
      </c>
      <c r="D63" s="334">
        <v>491227.26430834626</v>
      </c>
      <c r="E63" s="334">
        <v>1028699.0325550936</v>
      </c>
      <c r="F63" s="334">
        <v>254539.7364501477</v>
      </c>
      <c r="G63" s="315">
        <v>90</v>
      </c>
      <c r="H63" s="855">
        <v>30245326.41</v>
      </c>
      <c r="I63" s="855"/>
      <c r="J63" s="315"/>
      <c r="K63" s="75"/>
      <c r="L63" s="75"/>
      <c r="M63" s="75"/>
      <c r="N63" s="75"/>
      <c r="O63" s="75"/>
      <c r="Q63" s="75"/>
      <c r="S63" s="315"/>
    </row>
    <row r="64" spans="1:22" ht="28.5">
      <c r="A64" s="315"/>
      <c r="B64" s="339"/>
      <c r="C64" s="334"/>
      <c r="D64" s="334"/>
      <c r="E64" s="334"/>
      <c r="F64" s="334"/>
      <c r="H64" s="419"/>
      <c r="I64" s="419"/>
      <c r="J64" s="315"/>
      <c r="K64" s="75"/>
      <c r="L64" s="75"/>
      <c r="M64" s="75"/>
      <c r="N64" s="75"/>
      <c r="O64" s="75"/>
      <c r="Q64" s="75"/>
      <c r="S64" s="315"/>
    </row>
    <row r="65" spans="1:19">
      <c r="A65" s="315"/>
      <c r="C65" s="334">
        <v>13473441.27151235</v>
      </c>
      <c r="D65" s="334">
        <v>491227.26430834626</v>
      </c>
      <c r="E65" s="334">
        <v>1028699.0325550936</v>
      </c>
      <c r="F65" s="334">
        <v>254539.7364501477</v>
      </c>
      <c r="G65" s="315">
        <v>10</v>
      </c>
      <c r="H65" s="315"/>
      <c r="I65" s="315"/>
      <c r="J65" s="315"/>
      <c r="K65" s="75"/>
      <c r="L65" s="75"/>
      <c r="M65" s="75"/>
      <c r="N65" s="75"/>
      <c r="O65" s="75"/>
      <c r="Q65" s="75"/>
      <c r="S65" s="315"/>
    </row>
    <row r="66" spans="1:19">
      <c r="A66" s="315"/>
      <c r="C66" s="334"/>
      <c r="D66" s="334"/>
      <c r="E66" s="334"/>
      <c r="F66" s="334"/>
      <c r="H66" s="315"/>
      <c r="I66" s="315"/>
      <c r="J66" s="315"/>
      <c r="K66" s="75"/>
      <c r="L66" s="75"/>
      <c r="M66" s="75"/>
      <c r="N66" s="75"/>
      <c r="O66" s="75"/>
      <c r="Q66" s="75"/>
      <c r="S66" s="315"/>
    </row>
    <row r="67" spans="1:19">
      <c r="A67" s="315"/>
      <c r="C67" s="333">
        <f>SUM(C63:C65)</f>
        <v>26696394.343024701</v>
      </c>
      <c r="D67" s="420">
        <f>SUM(D63:D65)</f>
        <v>982454.52861669252</v>
      </c>
      <c r="E67" s="420">
        <f t="shared" ref="E67:F67" si="21">SUM(E63:E65)</f>
        <v>2057398.0651101873</v>
      </c>
      <c r="F67" s="420">
        <f t="shared" si="21"/>
        <v>509079.4729002954</v>
      </c>
      <c r="H67" s="315"/>
      <c r="I67" s="315"/>
      <c r="J67" s="315"/>
      <c r="K67" s="75"/>
      <c r="L67" s="75"/>
      <c r="M67" s="75"/>
      <c r="N67" s="75"/>
      <c r="O67" s="75"/>
      <c r="Q67" s="75"/>
      <c r="S67" s="315"/>
    </row>
    <row r="68" spans="1:19">
      <c r="A68" s="315"/>
      <c r="H68" s="315"/>
      <c r="I68" s="315"/>
      <c r="J68" s="315"/>
      <c r="K68" s="75"/>
      <c r="L68" s="75"/>
      <c r="M68" s="75"/>
      <c r="N68" s="75"/>
      <c r="O68" s="75"/>
      <c r="Q68" s="75"/>
      <c r="S68" s="315"/>
    </row>
    <row r="69" spans="1:19">
      <c r="A69" s="315"/>
      <c r="H69" s="315"/>
      <c r="I69" s="315"/>
      <c r="J69" s="315"/>
      <c r="K69" s="75"/>
      <c r="L69" s="75"/>
      <c r="M69" s="75"/>
      <c r="N69" s="75"/>
      <c r="O69" s="75"/>
      <c r="Q69" s="75"/>
      <c r="S69" s="315"/>
    </row>
    <row r="71" spans="1:19">
      <c r="C71" s="330">
        <v>21564134.054968286</v>
      </c>
      <c r="D71" s="330">
        <v>287638.368739489</v>
      </c>
      <c r="E71" s="330">
        <v>1263284.5269951893</v>
      </c>
      <c r="F71" s="330">
        <v>652099.7688496171</v>
      </c>
      <c r="G71" s="331">
        <f t="shared" ref="G71:G73" si="22">SUM(C71:F71)</f>
        <v>23767156.719552584</v>
      </c>
    </row>
    <row r="72" spans="1:19">
      <c r="C72" s="410">
        <v>19008445.404998764</v>
      </c>
      <c r="D72" s="410">
        <v>279416.07924373233</v>
      </c>
      <c r="E72" s="410">
        <v>1227172.8943851737</v>
      </c>
      <c r="F72" s="410">
        <v>633459.16431867681</v>
      </c>
      <c r="G72" s="411">
        <f t="shared" si="22"/>
        <v>21148493.542946346</v>
      </c>
    </row>
    <row r="73" spans="1:19">
      <c r="C73" s="415">
        <v>48570</v>
      </c>
      <c r="D73" s="415">
        <v>0</v>
      </c>
      <c r="E73" s="415">
        <v>0</v>
      </c>
      <c r="F73" s="415">
        <v>0</v>
      </c>
      <c r="G73" s="411">
        <f t="shared" si="22"/>
        <v>48570</v>
      </c>
    </row>
    <row r="74" spans="1:19">
      <c r="C74" s="333">
        <f>SUM(C71:C73)</f>
        <v>40621149.459967047</v>
      </c>
      <c r="D74" s="333">
        <f t="shared" ref="D74:G74" si="23">SUM(D71:D73)</f>
        <v>567054.44798322138</v>
      </c>
      <c r="E74" s="333">
        <f t="shared" si="23"/>
        <v>2490457.4213803629</v>
      </c>
      <c r="F74" s="333">
        <f t="shared" si="23"/>
        <v>1285558.9331682939</v>
      </c>
      <c r="G74" s="333">
        <f t="shared" si="23"/>
        <v>44964220.26249893</v>
      </c>
    </row>
    <row r="76" spans="1:19">
      <c r="C76" s="333">
        <v>4000000</v>
      </c>
    </row>
    <row r="77" spans="1:19">
      <c r="C77" s="333">
        <f>C76/2</f>
        <v>2000000</v>
      </c>
    </row>
    <row r="78" spans="1:19">
      <c r="C78" s="333">
        <f>C77/4</f>
        <v>500000</v>
      </c>
    </row>
    <row r="79" spans="1:19">
      <c r="A79" s="315"/>
      <c r="C79" s="422">
        <f>C71-2000000</f>
        <v>19564134.054968286</v>
      </c>
      <c r="D79" s="422">
        <v>287638.368739489</v>
      </c>
      <c r="E79" s="422">
        <v>1263284.5269951893</v>
      </c>
      <c r="F79" s="422">
        <v>652099.7688496171</v>
      </c>
      <c r="G79" s="422">
        <v>23767156.719552584</v>
      </c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</row>
    <row r="80" spans="1:19">
      <c r="A80" s="315"/>
      <c r="C80" s="422">
        <f>C72-2000000</f>
        <v>17008445.404998764</v>
      </c>
      <c r="D80" s="422">
        <v>279416.07924373233</v>
      </c>
      <c r="E80" s="422">
        <v>1227172.8943851737</v>
      </c>
      <c r="F80" s="422">
        <v>633459.16431867681</v>
      </c>
      <c r="G80" s="422">
        <v>21148493.542946346</v>
      </c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</row>
    <row r="81" spans="1:19">
      <c r="A81" s="315"/>
      <c r="C81" s="420">
        <f>C76+C73</f>
        <v>4048570</v>
      </c>
      <c r="G81" s="422">
        <f t="shared" ref="G81" si="24">SUM(C81:F81)</f>
        <v>4048570</v>
      </c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</row>
    <row r="82" spans="1:19">
      <c r="C82" s="333">
        <f>SUM(C79:C81)</f>
        <v>40621149.459967047</v>
      </c>
      <c r="D82" s="333">
        <f t="shared" ref="D82:G82" si="25">SUM(D79:D81)</f>
        <v>567054.44798322138</v>
      </c>
      <c r="E82" s="333">
        <f t="shared" si="25"/>
        <v>2490457.4213803629</v>
      </c>
      <c r="F82" s="333">
        <f t="shared" si="25"/>
        <v>1285558.9331682939</v>
      </c>
      <c r="G82" s="333">
        <f t="shared" si="25"/>
        <v>48964220.26249893</v>
      </c>
    </row>
  </sheetData>
  <mergeCells count="8">
    <mergeCell ref="H63:I63"/>
    <mergeCell ref="A1:U1"/>
    <mergeCell ref="C3:J3"/>
    <mergeCell ref="S3:U3"/>
    <mergeCell ref="A2:U2"/>
    <mergeCell ref="K3:R3"/>
    <mergeCell ref="A5:U5"/>
    <mergeCell ref="A25:U25"/>
  </mergeCells>
  <pageMargins left="0.23622047244094491" right="0.15748031496062992" top="0.23622047244094491" bottom="0.11811023622047245" header="0.19685039370078741" footer="0.11811023622047245"/>
  <pageSetup paperSize="9" scale="4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X29"/>
  <sheetViews>
    <sheetView view="pageBreakPreview" zoomScale="80" zoomScaleSheetLayoutView="80" workbookViewId="0">
      <pane xSplit="3" ySplit="5" topLeftCell="O6" activePane="bottomRight" state="frozen"/>
      <selection pane="topRight" activeCell="C1" sqref="C1"/>
      <selection pane="bottomLeft" activeCell="A6" sqref="A6"/>
      <selection pane="bottomRight" activeCell="P10" sqref="P10"/>
    </sheetView>
  </sheetViews>
  <sheetFormatPr defaultColWidth="6.85546875" defaultRowHeight="18.75"/>
  <cols>
    <col min="1" max="1" width="6.7109375" style="7" hidden="1" customWidth="1"/>
    <col min="2" max="2" width="5.28515625" style="7" customWidth="1"/>
    <col min="3" max="3" width="59.42578125" style="25" customWidth="1"/>
    <col min="4" max="4" width="13.5703125" style="25" customWidth="1"/>
    <col min="5" max="5" width="13.42578125" style="25" customWidth="1"/>
    <col min="6" max="6" width="15.7109375" style="25" customWidth="1"/>
    <col min="7" max="7" width="14.140625" style="25" customWidth="1"/>
    <col min="8" max="8" width="15.85546875" style="25" customWidth="1"/>
    <col min="9" max="9" width="6.28515625" style="25" customWidth="1"/>
    <col min="10" max="10" width="6.42578125" style="25" customWidth="1"/>
    <col min="11" max="11" width="10.85546875" style="25" customWidth="1"/>
    <col min="12" max="12" width="15.5703125" style="25" customWidth="1"/>
    <col min="13" max="13" width="15.7109375" style="25" customWidth="1"/>
    <col min="14" max="14" width="14.42578125" style="25" customWidth="1"/>
    <col min="15" max="15" width="14" style="25" customWidth="1"/>
    <col min="16" max="16" width="17.85546875" style="25" customWidth="1"/>
    <col min="17" max="17" width="6.5703125" style="41" customWidth="1"/>
    <col min="18" max="18" width="8.140625" style="41" customWidth="1"/>
    <col min="19" max="19" width="12.85546875" style="41" customWidth="1"/>
    <col min="20" max="20" width="8.7109375" style="25" customWidth="1"/>
    <col min="21" max="21" width="7.140625" style="25" customWidth="1"/>
    <col min="22" max="22" width="8.7109375" style="25" customWidth="1"/>
    <col min="23" max="23" width="16.28515625" style="7" bestFit="1" customWidth="1"/>
    <col min="24" max="24" width="16.28515625" style="7" customWidth="1"/>
    <col min="25" max="25" width="7.42578125" style="7" bestFit="1" customWidth="1"/>
    <col min="26" max="26" width="7.140625" style="7" bestFit="1" customWidth="1"/>
    <col min="27" max="29" width="5.28515625" style="7" bestFit="1" customWidth="1"/>
    <col min="30" max="16384" width="6.85546875" style="7"/>
  </cols>
  <sheetData>
    <row r="1" spans="1:258" ht="30.75">
      <c r="A1" s="872" t="s">
        <v>517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872"/>
      <c r="Q1" s="872"/>
      <c r="R1" s="872"/>
      <c r="S1" s="872"/>
      <c r="T1" s="872"/>
      <c r="U1" s="872"/>
      <c r="V1" s="87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</row>
    <row r="2" spans="1:258" ht="30.75">
      <c r="A2" s="872" t="s">
        <v>494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</row>
    <row r="3" spans="1:258" ht="24" thickBot="1">
      <c r="A3" s="16">
        <v>59</v>
      </c>
      <c r="B3" s="470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/>
      <c r="R3" s="36"/>
      <c r="S3" s="36"/>
      <c r="T3" s="26"/>
      <c r="U3" s="26"/>
      <c r="V3" s="26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</row>
    <row r="4" spans="1:258" ht="19.5" thickBot="1">
      <c r="A4" s="873" t="s">
        <v>10</v>
      </c>
      <c r="B4" s="873" t="s">
        <v>10</v>
      </c>
      <c r="C4" s="875" t="s">
        <v>265</v>
      </c>
      <c r="D4" s="877" t="s">
        <v>432</v>
      </c>
      <c r="E4" s="877"/>
      <c r="F4" s="877"/>
      <c r="G4" s="877"/>
      <c r="H4" s="877"/>
      <c r="I4" s="877"/>
      <c r="J4" s="877"/>
      <c r="K4" s="878"/>
      <c r="L4" s="877" t="s">
        <v>495</v>
      </c>
      <c r="M4" s="877"/>
      <c r="N4" s="877"/>
      <c r="O4" s="877"/>
      <c r="P4" s="877"/>
      <c r="Q4" s="877"/>
      <c r="R4" s="877"/>
      <c r="S4" s="877"/>
      <c r="T4" s="879" t="s">
        <v>257</v>
      </c>
      <c r="U4" s="880"/>
      <c r="V4" s="88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</row>
    <row r="5" spans="1:258" ht="99" customHeight="1" thickBot="1">
      <c r="A5" s="874"/>
      <c r="B5" s="874"/>
      <c r="C5" s="876"/>
      <c r="D5" s="27" t="s">
        <v>11</v>
      </c>
      <c r="E5" s="28" t="s">
        <v>12</v>
      </c>
      <c r="F5" s="28" t="s">
        <v>0</v>
      </c>
      <c r="G5" s="28" t="s">
        <v>235</v>
      </c>
      <c r="H5" s="29" t="s">
        <v>236</v>
      </c>
      <c r="I5" s="30" t="s">
        <v>237</v>
      </c>
      <c r="J5" s="29" t="s">
        <v>238</v>
      </c>
      <c r="K5" s="31" t="s">
        <v>239</v>
      </c>
      <c r="L5" s="27" t="s">
        <v>11</v>
      </c>
      <c r="M5" s="28" t="s">
        <v>12</v>
      </c>
      <c r="N5" s="28" t="s">
        <v>0</v>
      </c>
      <c r="O5" s="28" t="s">
        <v>235</v>
      </c>
      <c r="P5" s="29" t="s">
        <v>236</v>
      </c>
      <c r="Q5" s="264" t="s">
        <v>237</v>
      </c>
      <c r="R5" s="265" t="s">
        <v>238</v>
      </c>
      <c r="S5" s="266" t="s">
        <v>239</v>
      </c>
      <c r="T5" s="64" t="s">
        <v>263</v>
      </c>
      <c r="U5" s="65" t="s">
        <v>266</v>
      </c>
      <c r="V5" s="66" t="s">
        <v>267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</row>
    <row r="6" spans="1:258" ht="21" customHeight="1">
      <c r="A6" s="95">
        <v>203</v>
      </c>
      <c r="B6" s="95">
        <v>201</v>
      </c>
      <c r="C6" s="92" t="s">
        <v>498</v>
      </c>
      <c r="D6" s="205">
        <v>662429568.20972192</v>
      </c>
      <c r="E6" s="207">
        <v>15990932.068331491</v>
      </c>
      <c r="F6" s="207">
        <v>86617501.530054808</v>
      </c>
      <c r="G6" s="207">
        <v>114115202.83009939</v>
      </c>
      <c r="H6" s="208">
        <v>879153204.63820755</v>
      </c>
      <c r="I6" s="209">
        <v>77</v>
      </c>
      <c r="J6" s="210" t="s">
        <v>321</v>
      </c>
      <c r="K6" s="278">
        <v>9326762.6726853345</v>
      </c>
      <c r="L6" s="280">
        <v>520748927.21403062</v>
      </c>
      <c r="M6" s="100">
        <v>17578348.700966798</v>
      </c>
      <c r="N6" s="100">
        <v>91699342.426440179</v>
      </c>
      <c r="O6" s="100">
        <v>150171211.76616964</v>
      </c>
      <c r="P6" s="158">
        <v>911754097.17903459</v>
      </c>
      <c r="Q6" s="624">
        <v>115</v>
      </c>
      <c r="R6" s="349" t="s">
        <v>264</v>
      </c>
      <c r="S6" s="254">
        <f>P6/Q6</f>
        <v>7928296.4972089967</v>
      </c>
      <c r="T6" s="721">
        <f t="shared" ref="T6:U12" si="0">(((P6-H6)/H6)*100)</f>
        <v>3.7082151744237888</v>
      </c>
      <c r="U6" s="721">
        <f t="shared" si="0"/>
        <v>49.350649350649348</v>
      </c>
      <c r="V6" s="721">
        <f>(((S6-K6)/K6)*100)</f>
        <v>-14.994122018049543</v>
      </c>
      <c r="W6" s="179"/>
      <c r="X6" s="179"/>
      <c r="Y6" s="179"/>
      <c r="Z6" s="179"/>
      <c r="AA6" s="179"/>
      <c r="AB6" s="179"/>
      <c r="AC6" s="17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</row>
    <row r="7" spans="1:258" ht="42" customHeight="1">
      <c r="A7" s="95">
        <v>204</v>
      </c>
      <c r="B7" s="514">
        <v>202</v>
      </c>
      <c r="C7" s="706" t="s">
        <v>499</v>
      </c>
      <c r="D7" s="713">
        <v>317528332.8478629</v>
      </c>
      <c r="E7" s="713">
        <v>7390819.5321648382</v>
      </c>
      <c r="F7" s="713">
        <v>42881478.653239302</v>
      </c>
      <c r="G7" s="713">
        <v>56862585.63624125</v>
      </c>
      <c r="H7" s="714">
        <v>424663216.66950828</v>
      </c>
      <c r="I7" s="707">
        <v>77</v>
      </c>
      <c r="J7" s="708" t="s">
        <v>242</v>
      </c>
      <c r="K7" s="709">
        <v>4644703.9446128001</v>
      </c>
      <c r="L7" s="710">
        <v>246081151.06446514</v>
      </c>
      <c r="M7" s="487">
        <v>8600948.3435516804</v>
      </c>
      <c r="N7" s="487">
        <v>45659485.114632465</v>
      </c>
      <c r="O7" s="487">
        <v>74820372.216680691</v>
      </c>
      <c r="P7" s="711">
        <v>21843877.617016785</v>
      </c>
      <c r="Q7" s="625">
        <v>77</v>
      </c>
      <c r="R7" s="520" t="s">
        <v>242</v>
      </c>
      <c r="S7" s="712">
        <f>P7/Q7</f>
        <v>283686.72229891928</v>
      </c>
      <c r="T7" s="722">
        <f t="shared" si="0"/>
        <v>-94.856187972122711</v>
      </c>
      <c r="U7" s="722">
        <f t="shared" si="0"/>
        <v>0</v>
      </c>
      <c r="V7" s="722">
        <f t="shared" ref="V7:V12" si="1">(((S7-K7)/K7)*100)</f>
        <v>-93.892253937348244</v>
      </c>
      <c r="W7" s="179"/>
      <c r="X7" s="179"/>
      <c r="Y7" s="179"/>
      <c r="Z7" s="179"/>
      <c r="AA7" s="179"/>
      <c r="AB7" s="179"/>
      <c r="AC7" s="17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</row>
    <row r="8" spans="1:258" ht="18.75" customHeight="1" thickBot="1">
      <c r="A8" s="95">
        <v>205</v>
      </c>
      <c r="B8" s="95">
        <v>203</v>
      </c>
      <c r="C8" s="182" t="s">
        <v>500</v>
      </c>
      <c r="D8" s="53">
        <v>315850864.15838003</v>
      </c>
      <c r="E8" s="53">
        <v>7213386.1185243614</v>
      </c>
      <c r="F8" s="53">
        <v>42710022.744681232</v>
      </c>
      <c r="G8" s="53">
        <v>56835448.578033946</v>
      </c>
      <c r="H8" s="54">
        <v>422609721.59961957</v>
      </c>
      <c r="I8" s="216">
        <v>77</v>
      </c>
      <c r="J8" s="292" t="s">
        <v>242</v>
      </c>
      <c r="K8" s="705">
        <v>4650558.7167841131</v>
      </c>
      <c r="L8" s="280">
        <v>244182727.02609751</v>
      </c>
      <c r="M8" s="100">
        <v>8515425.1119437981</v>
      </c>
      <c r="N8" s="100">
        <v>45580666.805596896</v>
      </c>
      <c r="O8" s="100">
        <v>74792757.28130959</v>
      </c>
      <c r="P8" s="158">
        <v>438849709.7606616</v>
      </c>
      <c r="Q8" s="625">
        <v>77</v>
      </c>
      <c r="R8" s="352" t="s">
        <v>321</v>
      </c>
      <c r="S8" s="254">
        <f>P8/Q8</f>
        <v>5699346.8800085923</v>
      </c>
      <c r="T8" s="721">
        <f t="shared" si="0"/>
        <v>3.8427862235568253</v>
      </c>
      <c r="U8" s="721">
        <f t="shared" si="0"/>
        <v>0</v>
      </c>
      <c r="V8" s="721">
        <f t="shared" si="1"/>
        <v>22.551874454124128</v>
      </c>
      <c r="W8" s="179"/>
      <c r="X8" s="179"/>
      <c r="Y8" s="179"/>
      <c r="Z8" s="179"/>
      <c r="AA8" s="179"/>
      <c r="AB8" s="179"/>
      <c r="AC8" s="17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</row>
    <row r="9" spans="1:258" ht="21" customHeight="1">
      <c r="A9" s="94">
        <v>201</v>
      </c>
      <c r="B9" s="95">
        <v>204</v>
      </c>
      <c r="C9" s="91" t="s">
        <v>415</v>
      </c>
      <c r="D9" s="50">
        <v>234095611.22943112</v>
      </c>
      <c r="E9" s="50">
        <v>41155564.156862617</v>
      </c>
      <c r="F9" s="50">
        <v>6824610.3114513382</v>
      </c>
      <c r="G9" s="50">
        <v>412976453.03921843</v>
      </c>
      <c r="H9" s="160">
        <v>695052238.73696351</v>
      </c>
      <c r="I9" s="206">
        <v>118</v>
      </c>
      <c r="J9" s="702" t="s">
        <v>264</v>
      </c>
      <c r="K9" s="703">
        <v>2097298.7979050046</v>
      </c>
      <c r="L9" s="704">
        <v>114367565.9284773</v>
      </c>
      <c r="M9" s="100">
        <v>1706082.4059519349</v>
      </c>
      <c r="N9" s="100">
        <v>1200340.6695151897</v>
      </c>
      <c r="O9" s="100">
        <v>127853795.57440187</v>
      </c>
      <c r="P9" s="158">
        <v>245127784.57834631</v>
      </c>
      <c r="Q9" s="625">
        <v>77</v>
      </c>
      <c r="R9" s="352" t="s">
        <v>242</v>
      </c>
      <c r="S9" s="254">
        <f>P9/Q9</f>
        <v>3183477.7217967054</v>
      </c>
      <c r="T9" s="721">
        <f t="shared" si="0"/>
        <v>-64.732466005175652</v>
      </c>
      <c r="U9" s="721">
        <f t="shared" si="0"/>
        <v>-34.745762711864408</v>
      </c>
      <c r="V9" s="721">
        <f t="shared" si="1"/>
        <v>51.789421944869609</v>
      </c>
      <c r="W9" s="179"/>
      <c r="X9" s="179"/>
      <c r="Y9" s="179"/>
      <c r="Z9" s="179"/>
      <c r="AA9" s="179"/>
      <c r="AB9" s="179"/>
      <c r="AC9" s="17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</row>
    <row r="10" spans="1:258" s="99" customFormat="1" ht="21" customHeight="1">
      <c r="A10" s="743"/>
      <c r="B10" s="291">
        <v>205</v>
      </c>
      <c r="C10" s="744" t="s">
        <v>473</v>
      </c>
      <c r="D10" s="745"/>
      <c r="E10" s="745"/>
      <c r="F10" s="745"/>
      <c r="G10" s="745"/>
      <c r="H10" s="746"/>
      <c r="I10" s="747"/>
      <c r="J10" s="748"/>
      <c r="K10" s="749"/>
      <c r="L10" s="704">
        <v>240045191.89213282</v>
      </c>
      <c r="M10" s="750">
        <v>8642529.5754515491</v>
      </c>
      <c r="N10" s="750">
        <v>47780875.499473669</v>
      </c>
      <c r="O10" s="750">
        <v>77512679.237083197</v>
      </c>
      <c r="P10" s="751">
        <v>442226089.74744445</v>
      </c>
      <c r="Q10" s="625">
        <v>77</v>
      </c>
      <c r="R10" s="352" t="s">
        <v>321</v>
      </c>
      <c r="S10" s="752">
        <f t="shared" ref="S10:S13" si="2">P10/Q10</f>
        <v>5743195.970746032</v>
      </c>
      <c r="T10" s="721">
        <v>0</v>
      </c>
      <c r="U10" s="721">
        <v>0</v>
      </c>
      <c r="V10" s="721">
        <v>0</v>
      </c>
      <c r="W10" s="179"/>
      <c r="X10" s="179"/>
      <c r="Y10" s="179"/>
      <c r="Z10" s="179"/>
      <c r="AA10" s="179"/>
      <c r="AB10" s="179"/>
      <c r="AC10" s="17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</row>
    <row r="11" spans="1:258" s="99" customFormat="1" ht="21" customHeight="1">
      <c r="A11" s="291">
        <v>206</v>
      </c>
      <c r="B11" s="291">
        <v>206</v>
      </c>
      <c r="C11" s="744" t="s">
        <v>501</v>
      </c>
      <c r="D11" s="107">
        <v>2757672860.6886859</v>
      </c>
      <c r="E11" s="107">
        <v>78333217.112436831</v>
      </c>
      <c r="F11" s="107">
        <v>339082072.93136394</v>
      </c>
      <c r="G11" s="107">
        <v>444536928.06585211</v>
      </c>
      <c r="H11" s="753">
        <v>3619625078.7983389</v>
      </c>
      <c r="I11" s="754">
        <v>8</v>
      </c>
      <c r="J11" s="292" t="s">
        <v>253</v>
      </c>
      <c r="K11" s="755">
        <v>417677893.83535957</v>
      </c>
      <c r="L11" s="280">
        <v>2159651931.3932247</v>
      </c>
      <c r="M11" s="100">
        <v>66438141.234616898</v>
      </c>
      <c r="N11" s="100">
        <v>307824778.10851926</v>
      </c>
      <c r="O11" s="100">
        <v>505078480.84309399</v>
      </c>
      <c r="P11" s="751">
        <v>2990242569.4647169</v>
      </c>
      <c r="Q11" s="625">
        <v>8</v>
      </c>
      <c r="R11" s="352" t="s">
        <v>253</v>
      </c>
      <c r="S11" s="752">
        <f t="shared" si="2"/>
        <v>373780321.18308961</v>
      </c>
      <c r="T11" s="721">
        <f t="shared" si="0"/>
        <v>-17.388058034523496</v>
      </c>
      <c r="U11" s="721">
        <f t="shared" si="0"/>
        <v>0</v>
      </c>
      <c r="V11" s="721">
        <f t="shared" si="1"/>
        <v>-10.509910459750959</v>
      </c>
      <c r="W11" s="179"/>
      <c r="X11" s="179"/>
      <c r="Y11" s="179"/>
      <c r="Z11" s="179"/>
      <c r="AA11" s="179"/>
      <c r="AB11" s="179"/>
      <c r="AC11" s="17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</row>
    <row r="12" spans="1:258" s="99" customFormat="1" ht="21" customHeight="1">
      <c r="A12" s="291">
        <v>202</v>
      </c>
      <c r="B12" s="291">
        <v>207</v>
      </c>
      <c r="C12" s="744" t="s">
        <v>502</v>
      </c>
      <c r="D12" s="107">
        <v>3903658.3759182608</v>
      </c>
      <c r="E12" s="107">
        <v>30660.261679858257</v>
      </c>
      <c r="F12" s="107">
        <v>26442.829209327909</v>
      </c>
      <c r="G12" s="107">
        <v>12525.040555107838</v>
      </c>
      <c r="H12" s="753">
        <v>3973286.5073625548</v>
      </c>
      <c r="I12" s="754">
        <v>77</v>
      </c>
      <c r="J12" s="292" t="s">
        <v>321</v>
      </c>
      <c r="K12" s="755">
        <f>H12/I12</f>
        <v>51601.123472240972</v>
      </c>
      <c r="L12" s="280">
        <v>241541030.26967603</v>
      </c>
      <c r="M12" s="100">
        <v>8614511.4317908138</v>
      </c>
      <c r="N12" s="100">
        <v>47011409.947088309</v>
      </c>
      <c r="O12" s="100">
        <v>77489099.459872738</v>
      </c>
      <c r="P12" s="751">
        <v>442900864.65173107</v>
      </c>
      <c r="Q12" s="625">
        <v>76</v>
      </c>
      <c r="R12" s="352" t="s">
        <v>242</v>
      </c>
      <c r="S12" s="752">
        <f t="shared" si="2"/>
        <v>5827642.9559438303</v>
      </c>
      <c r="T12" s="721">
        <f t="shared" si="0"/>
        <v>11046.965209557118</v>
      </c>
      <c r="U12" s="721">
        <f t="shared" si="0"/>
        <v>-1.2987012987012987</v>
      </c>
      <c r="V12" s="721">
        <f t="shared" si="1"/>
        <v>11193.635804419711</v>
      </c>
      <c r="W12" s="179"/>
      <c r="X12" s="179"/>
      <c r="Y12" s="179"/>
      <c r="Z12" s="179"/>
      <c r="AA12" s="179"/>
      <c r="AB12" s="179"/>
      <c r="AC12" s="17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</row>
    <row r="13" spans="1:258" s="99" customFormat="1" ht="21" customHeight="1">
      <c r="A13" s="743"/>
      <c r="B13" s="291">
        <v>208</v>
      </c>
      <c r="C13" s="744" t="s">
        <v>503</v>
      </c>
      <c r="D13" s="745"/>
      <c r="E13" s="745"/>
      <c r="F13" s="745"/>
      <c r="G13" s="745"/>
      <c r="H13" s="746"/>
      <c r="I13" s="754"/>
      <c r="J13" s="292"/>
      <c r="K13" s="756"/>
      <c r="L13" s="757">
        <v>351537064.10189688</v>
      </c>
      <c r="M13" s="750">
        <v>10194060.285726517</v>
      </c>
      <c r="N13" s="750">
        <v>48170693.618734173</v>
      </c>
      <c r="O13" s="750">
        <v>205339309.48138863</v>
      </c>
      <c r="P13" s="751">
        <v>683485941.03104937</v>
      </c>
      <c r="Q13" s="625">
        <v>1</v>
      </c>
      <c r="R13" s="352" t="s">
        <v>251</v>
      </c>
      <c r="S13" s="752">
        <f t="shared" si="2"/>
        <v>683485941.03104937</v>
      </c>
      <c r="T13" s="720">
        <v>100</v>
      </c>
      <c r="U13" s="721">
        <v>100</v>
      </c>
      <c r="V13" s="721">
        <v>100</v>
      </c>
      <c r="W13" s="179"/>
      <c r="X13" s="179"/>
      <c r="Y13" s="179"/>
      <c r="Z13" s="179"/>
      <c r="AA13" s="179"/>
      <c r="AB13" s="179"/>
      <c r="AC13" s="17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</row>
    <row r="14" spans="1:258" ht="21" customHeight="1">
      <c r="A14" s="195"/>
      <c r="B14" s="758"/>
      <c r="C14" s="97" t="s">
        <v>380</v>
      </c>
      <c r="D14" s="60">
        <v>4291480895.5100002</v>
      </c>
      <c r="E14" s="60">
        <v>150114579.25</v>
      </c>
      <c r="F14" s="60">
        <v>518142129</v>
      </c>
      <c r="G14" s="60">
        <v>1085339143.1900001</v>
      </c>
      <c r="H14" s="60">
        <v>6045076746.9500008</v>
      </c>
      <c r="I14" s="696"/>
      <c r="J14" s="697"/>
      <c r="K14" s="698"/>
      <c r="L14" s="281">
        <v>4118155588.8900008</v>
      </c>
      <c r="M14" s="281">
        <v>130290047.08999999</v>
      </c>
      <c r="N14" s="281">
        <v>634927592.18999994</v>
      </c>
      <c r="O14" s="281">
        <v>1293057705.8600004</v>
      </c>
      <c r="P14" s="281">
        <v>6176430934.0300016</v>
      </c>
      <c r="Q14" s="267"/>
      <c r="R14" s="267"/>
      <c r="S14" s="268"/>
      <c r="T14" s="104"/>
      <c r="U14" s="104"/>
      <c r="V14" s="104"/>
      <c r="W14" s="179"/>
      <c r="X14" s="179"/>
      <c r="Y14" s="179"/>
      <c r="Z14" s="179"/>
      <c r="AA14" s="179"/>
      <c r="AB14" s="179"/>
      <c r="AC14" s="179"/>
    </row>
    <row r="15" spans="1:258" ht="21" customHeight="1" thickBot="1">
      <c r="A15" s="49">
        <v>888</v>
      </c>
      <c r="B15" s="758">
        <v>888</v>
      </c>
      <c r="C15" s="93" t="s">
        <v>379</v>
      </c>
      <c r="D15" s="61">
        <v>0</v>
      </c>
      <c r="E15" s="61">
        <v>207323913.97000003</v>
      </c>
      <c r="F15" s="61">
        <v>7970530696.6699991</v>
      </c>
      <c r="G15" s="61">
        <v>0</v>
      </c>
      <c r="H15" s="62">
        <v>8177854610.6399994</v>
      </c>
      <c r="I15" s="699">
        <v>77</v>
      </c>
      <c r="J15" s="700" t="s">
        <v>242</v>
      </c>
      <c r="K15" s="701">
        <v>17137417.949610393</v>
      </c>
      <c r="L15" s="282">
        <v>0</v>
      </c>
      <c r="M15" s="261">
        <v>23534315.009999998</v>
      </c>
      <c r="N15" s="261">
        <v>570281053.86000001</v>
      </c>
      <c r="O15" s="260">
        <v>0</v>
      </c>
      <c r="P15" s="62">
        <v>593815368.87</v>
      </c>
      <c r="Q15" s="267">
        <v>77</v>
      </c>
      <c r="R15" s="267" t="s">
        <v>242</v>
      </c>
      <c r="S15" s="268">
        <f>P15/Q15</f>
        <v>7711887.9074025974</v>
      </c>
      <c r="T15" s="104"/>
      <c r="U15" s="104"/>
      <c r="V15" s="104"/>
      <c r="W15" s="179"/>
      <c r="X15" s="179"/>
      <c r="Y15" s="179"/>
      <c r="Z15" s="179"/>
      <c r="AA15" s="179"/>
      <c r="AB15" s="179"/>
      <c r="AC15" s="179"/>
    </row>
    <row r="16" spans="1:258" s="11" customFormat="1" ht="21" customHeight="1" thickBot="1">
      <c r="A16" s="196"/>
      <c r="B16" s="759"/>
      <c r="C16" s="197" t="s">
        <v>323</v>
      </c>
      <c r="D16" s="590">
        <f>D14+D15</f>
        <v>4291480895.5100002</v>
      </c>
      <c r="E16" s="590">
        <f t="shared" ref="E16:H16" si="3">E14+E15</f>
        <v>357438493.22000003</v>
      </c>
      <c r="F16" s="590">
        <f t="shared" si="3"/>
        <v>8488672825.6699991</v>
      </c>
      <c r="G16" s="590">
        <f t="shared" si="3"/>
        <v>1085339143.1900001</v>
      </c>
      <c r="H16" s="590">
        <f t="shared" si="3"/>
        <v>14222931357.59</v>
      </c>
      <c r="I16" s="262"/>
      <c r="J16" s="262"/>
      <c r="K16" s="263"/>
      <c r="L16" s="63">
        <f>SUM(L14:L15)</f>
        <v>4118155588.8900008</v>
      </c>
      <c r="M16" s="63">
        <f t="shared" ref="M16:P16" si="4">SUM(M14:M15)</f>
        <v>153824362.09999999</v>
      </c>
      <c r="N16" s="63">
        <f t="shared" si="4"/>
        <v>1205208646.05</v>
      </c>
      <c r="O16" s="63">
        <f t="shared" si="4"/>
        <v>1293057705.8600004</v>
      </c>
      <c r="P16" s="63">
        <f t="shared" si="4"/>
        <v>6770246302.9000015</v>
      </c>
      <c r="Q16" s="269"/>
      <c r="R16" s="269"/>
      <c r="S16" s="270"/>
      <c r="T16" s="105"/>
      <c r="U16" s="105"/>
      <c r="V16" s="105"/>
    </row>
    <row r="18" spans="3:22" ht="21">
      <c r="L18" s="170"/>
      <c r="M18" s="170"/>
      <c r="N18" s="170"/>
      <c r="O18" s="170"/>
      <c r="P18" s="171"/>
    </row>
    <row r="19" spans="3:22">
      <c r="C19" s="7"/>
      <c r="L19" s="170"/>
      <c r="M19" s="170"/>
      <c r="N19" s="170"/>
      <c r="O19" s="170"/>
      <c r="P19" s="170"/>
      <c r="Q19" s="7"/>
      <c r="R19" s="7"/>
      <c r="S19" s="7"/>
      <c r="T19" s="7"/>
      <c r="U19" s="7"/>
      <c r="V19" s="7"/>
    </row>
    <row r="20" spans="3:22">
      <c r="C20" s="7"/>
      <c r="D20" s="341"/>
      <c r="E20" s="341"/>
      <c r="F20" s="341"/>
      <c r="G20" s="341"/>
      <c r="H20" s="341"/>
      <c r="Q20" s="7"/>
      <c r="R20" s="7"/>
      <c r="S20" s="7"/>
      <c r="T20" s="7"/>
      <c r="U20" s="7"/>
      <c r="V20" s="7"/>
    </row>
    <row r="21" spans="3:22">
      <c r="C21" s="7"/>
      <c r="D21" s="341"/>
      <c r="E21" s="341"/>
      <c r="F21" s="341"/>
      <c r="G21" s="341"/>
      <c r="H21" s="341"/>
      <c r="Q21" s="7"/>
      <c r="R21" s="7"/>
      <c r="S21" s="7"/>
      <c r="T21" s="7"/>
      <c r="U21" s="7"/>
      <c r="V21" s="7"/>
    </row>
    <row r="22" spans="3:22">
      <c r="C22" s="7"/>
      <c r="D22" s="341"/>
      <c r="E22" s="341"/>
      <c r="F22" s="341"/>
      <c r="G22" s="341"/>
      <c r="H22" s="341"/>
      <c r="Q22" s="7"/>
      <c r="R22" s="7"/>
      <c r="S22" s="7"/>
      <c r="T22" s="7"/>
      <c r="U22" s="7"/>
      <c r="V22" s="7"/>
    </row>
    <row r="23" spans="3:22">
      <c r="C23" s="7"/>
      <c r="D23" s="341"/>
      <c r="E23" s="341"/>
      <c r="F23" s="341"/>
      <c r="G23" s="341"/>
      <c r="H23" s="341"/>
      <c r="Q23" s="7"/>
      <c r="R23" s="7"/>
      <c r="S23" s="7"/>
      <c r="T23" s="7"/>
      <c r="U23" s="7"/>
      <c r="V23" s="7"/>
    </row>
    <row r="24" spans="3:22">
      <c r="C24" s="7"/>
      <c r="D24" s="341"/>
      <c r="E24" s="341"/>
      <c r="F24" s="341"/>
      <c r="G24" s="341"/>
      <c r="H24" s="341"/>
      <c r="Q24" s="7"/>
      <c r="R24" s="7"/>
      <c r="S24" s="7"/>
      <c r="T24" s="7"/>
      <c r="U24" s="7"/>
      <c r="V24" s="7"/>
    </row>
    <row r="25" spans="3:22">
      <c r="C25" s="7"/>
      <c r="D25" s="341"/>
      <c r="E25" s="341"/>
      <c r="F25" s="341"/>
      <c r="G25" s="341"/>
      <c r="H25" s="341"/>
      <c r="Q25" s="7"/>
      <c r="R25" s="7"/>
      <c r="S25" s="7"/>
      <c r="T25" s="7"/>
      <c r="U25" s="7"/>
      <c r="V25" s="7"/>
    </row>
    <row r="26" spans="3:22">
      <c r="C26" s="7"/>
      <c r="D26" s="341"/>
      <c r="E26" s="341"/>
      <c r="F26" s="341"/>
      <c r="G26" s="341"/>
      <c r="H26" s="341"/>
      <c r="Q26" s="7"/>
      <c r="R26" s="7"/>
      <c r="S26" s="7"/>
      <c r="T26" s="7"/>
      <c r="U26" s="7"/>
      <c r="V26" s="7"/>
    </row>
    <row r="27" spans="3:22">
      <c r="C27" s="7"/>
      <c r="D27" s="341"/>
      <c r="E27" s="341"/>
      <c r="F27" s="341"/>
      <c r="G27" s="341"/>
      <c r="H27" s="341"/>
      <c r="Q27" s="7"/>
      <c r="R27" s="7"/>
      <c r="S27" s="7"/>
      <c r="T27" s="7"/>
      <c r="U27" s="7"/>
      <c r="V27" s="7"/>
    </row>
    <row r="28" spans="3:22">
      <c r="C28" s="7"/>
      <c r="D28" s="341"/>
      <c r="E28" s="341"/>
      <c r="F28" s="341"/>
      <c r="G28" s="341"/>
      <c r="H28" s="341"/>
      <c r="Q28" s="7"/>
      <c r="R28" s="7"/>
      <c r="S28" s="7"/>
      <c r="T28" s="7"/>
      <c r="U28" s="7"/>
      <c r="V28" s="7"/>
    </row>
    <row r="29" spans="3:22">
      <c r="C29" s="7"/>
      <c r="D29" s="341"/>
      <c r="E29" s="341"/>
      <c r="F29" s="341"/>
      <c r="G29" s="341"/>
      <c r="H29" s="341"/>
      <c r="Q29" s="7"/>
      <c r="R29" s="7"/>
      <c r="S29" s="7"/>
      <c r="T29" s="7"/>
      <c r="U29" s="7"/>
      <c r="V29" s="7"/>
    </row>
  </sheetData>
  <mergeCells count="8">
    <mergeCell ref="A1:V1"/>
    <mergeCell ref="A2:V2"/>
    <mergeCell ref="A4:A5"/>
    <mergeCell ref="C4:C5"/>
    <mergeCell ref="D4:K4"/>
    <mergeCell ref="L4:S4"/>
    <mergeCell ref="T4:V4"/>
    <mergeCell ref="B4:B5"/>
  </mergeCells>
  <pageMargins left="0.15748031496062992" right="0.1574803149606299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4</vt:i4>
      </vt:variant>
    </vt:vector>
  </HeadingPairs>
  <TitlesOfParts>
    <vt:vector size="17" baseType="lpstr">
      <vt:lpstr>ตารางที่1</vt:lpstr>
      <vt:lpstr>หมายเหตุ</vt:lpstr>
      <vt:lpstr>ตารางที่ 2</vt:lpstr>
      <vt:lpstr>ตารางที่ 3</vt:lpstr>
      <vt:lpstr>ตารางที่4 </vt:lpstr>
      <vt:lpstr>ตารางที่ 5</vt:lpstr>
      <vt:lpstr>ตารางที่6</vt:lpstr>
      <vt:lpstr>ตารางที่7</vt:lpstr>
      <vt:lpstr>ตารางที่8</vt:lpstr>
      <vt:lpstr>ตารางที่9</vt:lpstr>
      <vt:lpstr>ตารางที่10</vt:lpstr>
      <vt:lpstr>ตารางที่11</vt:lpstr>
      <vt:lpstr>ตารางที่12</vt:lpstr>
      <vt:lpstr>ตารางที่9!Print_Area</vt:lpstr>
      <vt:lpstr>'ตารางที่ 2'!Print_Titles</vt:lpstr>
      <vt:lpstr>'ตารางที่ 3'!Print_Titles</vt:lpstr>
      <vt:lpstr>ตารางที่11!Print_Titles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waew</dc:creator>
  <cp:lastModifiedBy>URAI</cp:lastModifiedBy>
  <cp:lastPrinted>2018-06-08T09:51:14Z</cp:lastPrinted>
  <dcterms:created xsi:type="dcterms:W3CDTF">2012-09-26T01:37:31Z</dcterms:created>
  <dcterms:modified xsi:type="dcterms:W3CDTF">2018-06-20T06:25:08Z</dcterms:modified>
</cp:coreProperties>
</file>