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375" windowWidth="13275" windowHeight="6825" firstSheet="4" activeTab="12"/>
  </bookViews>
  <sheets>
    <sheet name="ตารางที่1" sheetId="1" r:id="rId1"/>
    <sheet name="หมายเหตุ" sheetId="2" r:id="rId2"/>
    <sheet name="ตารางที่ 2" sheetId="14" r:id="rId3"/>
    <sheet name="ตารางที่ 3" sheetId="4" r:id="rId4"/>
    <sheet name="ตารางที่ 4" sheetId="5" r:id="rId5"/>
    <sheet name="ตารางที่5" sheetId="6" r:id="rId6"/>
    <sheet name="ตารางที่6 " sheetId="7" r:id="rId7"/>
    <sheet name="ตารางที่7" sheetId="17" r:id="rId8"/>
    <sheet name="ตารางที่8" sheetId="9" r:id="rId9"/>
    <sheet name="ตารางที่9" sheetId="10" r:id="rId10"/>
    <sheet name="ตารางที่10" sheetId="11" r:id="rId11"/>
    <sheet name="ตารางที่11" sheetId="12" r:id="rId12"/>
    <sheet name="ตารางที่12" sheetId="13" r:id="rId13"/>
  </sheets>
  <definedNames>
    <definedName name="_xlnm._FilterDatabase" localSheetId="3" hidden="1">'ตารางที่ 3'!$R$1:$R$67</definedName>
    <definedName name="_xlnm.Print_Titles" localSheetId="7">ตารางที่7!#REF!</definedName>
  </definedNames>
  <calcPr calcId="144525"/>
</workbook>
</file>

<file path=xl/calcChain.xml><?xml version="1.0" encoding="utf-8"?>
<calcChain xmlns="http://schemas.openxmlformats.org/spreadsheetml/2006/main">
  <c r="N95" i="12" l="1"/>
  <c r="N96" i="12"/>
  <c r="N97" i="12"/>
  <c r="N98" i="12"/>
  <c r="N99" i="12"/>
  <c r="N100" i="12"/>
  <c r="N101" i="12"/>
  <c r="N102" i="12"/>
  <c r="N103" i="12"/>
  <c r="N104" i="12"/>
  <c r="N105" i="12"/>
  <c r="N94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" i="12"/>
  <c r="N10" i="12"/>
  <c r="N11" i="12"/>
  <c r="N12" i="12"/>
  <c r="N8" i="12"/>
  <c r="Y104" i="12"/>
  <c r="Y105" i="12"/>
  <c r="Y100" i="12"/>
  <c r="Y101" i="12"/>
  <c r="AB101" i="12" s="1"/>
  <c r="Y102" i="12"/>
  <c r="Y103" i="12"/>
  <c r="Y95" i="12"/>
  <c r="Y96" i="12"/>
  <c r="Y97" i="12"/>
  <c r="Y98" i="12"/>
  <c r="Y99" i="12"/>
  <c r="Y94" i="12"/>
  <c r="Y9" i="12"/>
  <c r="Y10" i="12"/>
  <c r="Y11" i="12"/>
  <c r="Y12" i="12"/>
  <c r="Y13" i="12"/>
  <c r="Y14" i="12"/>
  <c r="Y15" i="12"/>
  <c r="AB15" i="12" s="1"/>
  <c r="Y16" i="12"/>
  <c r="Y17" i="12"/>
  <c r="Y18" i="12"/>
  <c r="Y19" i="12"/>
  <c r="AB19" i="12" s="1"/>
  <c r="Y20" i="12"/>
  <c r="Y21" i="12"/>
  <c r="Y22" i="12"/>
  <c r="Y23" i="12"/>
  <c r="AB23" i="12" s="1"/>
  <c r="Y24" i="12"/>
  <c r="Y25" i="12"/>
  <c r="Y26" i="12"/>
  <c r="Y27" i="12"/>
  <c r="AB27" i="12" s="1"/>
  <c r="Y28" i="12"/>
  <c r="Y29" i="12"/>
  <c r="Y30" i="12"/>
  <c r="Y31" i="12"/>
  <c r="AB31" i="12" s="1"/>
  <c r="Y32" i="12"/>
  <c r="Y33" i="12"/>
  <c r="Y34" i="12"/>
  <c r="Y35" i="12"/>
  <c r="AB35" i="12" s="1"/>
  <c r="Y36" i="12"/>
  <c r="Y37" i="12"/>
  <c r="Y38" i="12"/>
  <c r="Y39" i="12"/>
  <c r="AB39" i="12" s="1"/>
  <c r="Y40" i="12"/>
  <c r="Y41" i="12"/>
  <c r="Y42" i="12"/>
  <c r="Y43" i="12"/>
  <c r="AB43" i="12" s="1"/>
  <c r="Y44" i="12"/>
  <c r="Y45" i="12"/>
  <c r="Y46" i="12"/>
  <c r="Y47" i="12"/>
  <c r="AB47" i="12" s="1"/>
  <c r="Y48" i="12"/>
  <c r="Y49" i="12"/>
  <c r="Y50" i="12"/>
  <c r="Y51" i="12"/>
  <c r="AB51" i="12" s="1"/>
  <c r="Y52" i="12"/>
  <c r="Y53" i="12"/>
  <c r="Y54" i="12"/>
  <c r="Y55" i="12"/>
  <c r="AB55" i="12" s="1"/>
  <c r="Y56" i="12"/>
  <c r="Y57" i="12"/>
  <c r="Y58" i="12"/>
  <c r="Y59" i="12"/>
  <c r="AB59" i="12" s="1"/>
  <c r="Y60" i="12"/>
  <c r="Y61" i="12"/>
  <c r="Y62" i="12"/>
  <c r="Y63" i="12"/>
  <c r="AB63" i="12" s="1"/>
  <c r="Y64" i="12"/>
  <c r="Y65" i="12"/>
  <c r="Y66" i="12"/>
  <c r="Y67" i="12"/>
  <c r="AB67" i="12" s="1"/>
  <c r="Y68" i="12"/>
  <c r="Y69" i="12"/>
  <c r="Y70" i="12"/>
  <c r="Y71" i="12"/>
  <c r="AB71" i="12" s="1"/>
  <c r="Y72" i="12"/>
  <c r="Y73" i="12"/>
  <c r="Y74" i="12"/>
  <c r="Y75" i="12"/>
  <c r="AB75" i="12" s="1"/>
  <c r="Y76" i="12"/>
  <c r="Y77" i="12"/>
  <c r="Y78" i="12"/>
  <c r="Y79" i="12"/>
  <c r="AB79" i="12" s="1"/>
  <c r="Y80" i="12"/>
  <c r="Y81" i="12"/>
  <c r="Y82" i="12"/>
  <c r="Y83" i="12"/>
  <c r="AB83" i="12" s="1"/>
  <c r="Y84" i="12"/>
  <c r="Y85" i="12"/>
  <c r="Y86" i="12"/>
  <c r="Y87" i="12"/>
  <c r="AB87" i="12" s="1"/>
  <c r="Y88" i="12"/>
  <c r="Y89" i="12"/>
  <c r="Y90" i="12"/>
  <c r="Y91" i="12"/>
  <c r="AB91" i="12" s="1"/>
  <c r="Y92" i="12"/>
  <c r="Y8" i="12"/>
  <c r="Z8" i="12" s="1"/>
  <c r="AC8" i="12" s="1"/>
  <c r="Q95" i="12"/>
  <c r="Q96" i="12"/>
  <c r="Q97" i="12"/>
  <c r="Q98" i="12"/>
  <c r="Q99" i="12"/>
  <c r="Q100" i="12"/>
  <c r="Q101" i="12"/>
  <c r="Q102" i="12"/>
  <c r="Q103" i="12"/>
  <c r="Q104" i="12"/>
  <c r="Q94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8" i="12"/>
  <c r="M95" i="12"/>
  <c r="M96" i="12"/>
  <c r="M97" i="12"/>
  <c r="M98" i="12"/>
  <c r="M99" i="12"/>
  <c r="M100" i="12"/>
  <c r="M101" i="12"/>
  <c r="M102" i="12"/>
  <c r="M103" i="12"/>
  <c r="AB103" i="12" s="1"/>
  <c r="M104" i="12"/>
  <c r="AB104" i="12" s="1"/>
  <c r="AB98" i="12"/>
  <c r="M94" i="12"/>
  <c r="AB94" i="12" s="1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8" i="12"/>
  <c r="AB97" i="12"/>
  <c r="AB102" i="12"/>
  <c r="AB12" i="12"/>
  <c r="AB13" i="12"/>
  <c r="AB14" i="12"/>
  <c r="AB16" i="12"/>
  <c r="AB17" i="12"/>
  <c r="AB18" i="12"/>
  <c r="AB20" i="12"/>
  <c r="AB21" i="12"/>
  <c r="AB22" i="12"/>
  <c r="AB24" i="12"/>
  <c r="AB25" i="12"/>
  <c r="AB26" i="12"/>
  <c r="AB28" i="12"/>
  <c r="AB29" i="12"/>
  <c r="AB30" i="12"/>
  <c r="AB32" i="12"/>
  <c r="AB33" i="12"/>
  <c r="AB34" i="12"/>
  <c r="AB36" i="12"/>
  <c r="AB37" i="12"/>
  <c r="AB38" i="12"/>
  <c r="AB40" i="12"/>
  <c r="AB41" i="12"/>
  <c r="AB42" i="12"/>
  <c r="AB44" i="12"/>
  <c r="AB45" i="12"/>
  <c r="AB46" i="12"/>
  <c r="AB48" i="12"/>
  <c r="AB49" i="12"/>
  <c r="AB50" i="12"/>
  <c r="AB52" i="12"/>
  <c r="AB53" i="12"/>
  <c r="AB54" i="12"/>
  <c r="AB56" i="12"/>
  <c r="AB57" i="12"/>
  <c r="AB58" i="12"/>
  <c r="AB60" i="12"/>
  <c r="AB61" i="12"/>
  <c r="AB62" i="12"/>
  <c r="AB64" i="12"/>
  <c r="AB65" i="12"/>
  <c r="AB66" i="12"/>
  <c r="AB68" i="12"/>
  <c r="AB69" i="12"/>
  <c r="AB70" i="12"/>
  <c r="AB72" i="12"/>
  <c r="AB73" i="12"/>
  <c r="AB74" i="12"/>
  <c r="AB76" i="12"/>
  <c r="AB77" i="12"/>
  <c r="AB78" i="12"/>
  <c r="AB80" i="12"/>
  <c r="AB81" i="12"/>
  <c r="AB82" i="12"/>
  <c r="AB84" i="12"/>
  <c r="AB85" i="12"/>
  <c r="AB86" i="12"/>
  <c r="AB88" i="12"/>
  <c r="AB89" i="12"/>
  <c r="AB90" i="12"/>
  <c r="AB9" i="12"/>
  <c r="AB10" i="12"/>
  <c r="AB11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2" i="12"/>
  <c r="AA53" i="12"/>
  <c r="AA54" i="12"/>
  <c r="AA55" i="12"/>
  <c r="AA56" i="12"/>
  <c r="AA57" i="12"/>
  <c r="AA58" i="12"/>
  <c r="AA59" i="12"/>
  <c r="AA60" i="12"/>
  <c r="AA61" i="12"/>
  <c r="AA62" i="12"/>
  <c r="AA63" i="12"/>
  <c r="AA64" i="12"/>
  <c r="AA65" i="12"/>
  <c r="AA66" i="12"/>
  <c r="AA67" i="12"/>
  <c r="AA68" i="12"/>
  <c r="AA69" i="12"/>
  <c r="AA70" i="12"/>
  <c r="AA71" i="12"/>
  <c r="AA72" i="12"/>
  <c r="AA73" i="12"/>
  <c r="AA74" i="12"/>
  <c r="AA75" i="12"/>
  <c r="AA76" i="12"/>
  <c r="AA77" i="12"/>
  <c r="AA78" i="12"/>
  <c r="AA79" i="12"/>
  <c r="AA80" i="12"/>
  <c r="AA81" i="12"/>
  <c r="AA82" i="12"/>
  <c r="AA83" i="12"/>
  <c r="AA84" i="12"/>
  <c r="AA85" i="12"/>
  <c r="AA86" i="12"/>
  <c r="AA87" i="12"/>
  <c r="AA88" i="12"/>
  <c r="AA89" i="12"/>
  <c r="AA90" i="12"/>
  <c r="AA91" i="12"/>
  <c r="E8" i="12"/>
  <c r="AA8" i="12"/>
  <c r="E9" i="12"/>
  <c r="E10" i="12"/>
  <c r="E11" i="12"/>
  <c r="E12" i="12"/>
  <c r="Z12" i="12"/>
  <c r="E13" i="12"/>
  <c r="E14" i="12"/>
  <c r="E15" i="12"/>
  <c r="Z15" i="12"/>
  <c r="E16" i="12"/>
  <c r="Z16" i="12"/>
  <c r="E17" i="12"/>
  <c r="E18" i="12"/>
  <c r="E19" i="12"/>
  <c r="Z19" i="12"/>
  <c r="E20" i="12"/>
  <c r="Z20" i="12"/>
  <c r="E21" i="12"/>
  <c r="E22" i="12"/>
  <c r="E23" i="12"/>
  <c r="Z23" i="12"/>
  <c r="AC23" i="12" s="1"/>
  <c r="E24" i="12"/>
  <c r="Z24" i="12"/>
  <c r="AC24" i="12" s="1"/>
  <c r="E25" i="12"/>
  <c r="E26" i="12"/>
  <c r="E27" i="12"/>
  <c r="Z27" i="12"/>
  <c r="AC27" i="12" s="1"/>
  <c r="E28" i="12"/>
  <c r="Z28" i="12"/>
  <c r="E29" i="12"/>
  <c r="E30" i="12"/>
  <c r="E31" i="12"/>
  <c r="Z31" i="12"/>
  <c r="AC31" i="12" s="1"/>
  <c r="E32" i="12"/>
  <c r="Z32" i="12"/>
  <c r="E33" i="12"/>
  <c r="E34" i="12"/>
  <c r="E35" i="12"/>
  <c r="Z35" i="12"/>
  <c r="E36" i="12"/>
  <c r="Z36" i="12"/>
  <c r="E37" i="12"/>
  <c r="Z37" i="12"/>
  <c r="AC37" i="12" s="1"/>
  <c r="E38" i="12"/>
  <c r="E39" i="12"/>
  <c r="Z39" i="12"/>
  <c r="AC39" i="12" s="1"/>
  <c r="E40" i="12"/>
  <c r="Z40" i="12"/>
  <c r="AC40" i="12" s="1"/>
  <c r="E41" i="12"/>
  <c r="Z41" i="12"/>
  <c r="AC41" i="12" s="1"/>
  <c r="E42" i="12"/>
  <c r="E43" i="12"/>
  <c r="E44" i="12"/>
  <c r="E45" i="12"/>
  <c r="E46" i="12"/>
  <c r="E47" i="12"/>
  <c r="E48" i="12"/>
  <c r="Z48" i="12"/>
  <c r="E49" i="12"/>
  <c r="Z49" i="12"/>
  <c r="AC49" i="12" s="1"/>
  <c r="E50" i="12"/>
  <c r="E51" i="12"/>
  <c r="Z51" i="12"/>
  <c r="AC51" i="12" s="1"/>
  <c r="E52" i="12"/>
  <c r="Z52" i="12"/>
  <c r="E53" i="12"/>
  <c r="E54" i="12"/>
  <c r="E55" i="12"/>
  <c r="Z55" i="12"/>
  <c r="E56" i="12"/>
  <c r="Z56" i="12"/>
  <c r="E57" i="12"/>
  <c r="Z57" i="12"/>
  <c r="E58" i="12"/>
  <c r="E59" i="12"/>
  <c r="Z59" i="12"/>
  <c r="E60" i="12"/>
  <c r="Z60" i="12"/>
  <c r="AC60" i="12" s="1"/>
  <c r="E61" i="12"/>
  <c r="E62" i="12"/>
  <c r="E63" i="12"/>
  <c r="Z63" i="12"/>
  <c r="AC63" i="12" s="1"/>
  <c r="E64" i="12"/>
  <c r="Z64" i="12"/>
  <c r="AC64" i="12" s="1"/>
  <c r="E65" i="12"/>
  <c r="Z65" i="12"/>
  <c r="AC65" i="12" s="1"/>
  <c r="E66" i="12"/>
  <c r="E67" i="12"/>
  <c r="Z67" i="12"/>
  <c r="E68" i="12"/>
  <c r="Z68" i="12"/>
  <c r="E69" i="12"/>
  <c r="E70" i="12"/>
  <c r="E71" i="12"/>
  <c r="Z71" i="12"/>
  <c r="E72" i="12"/>
  <c r="E73" i="12"/>
  <c r="E74" i="12"/>
  <c r="Z74" i="12"/>
  <c r="E75" i="12"/>
  <c r="E76" i="12"/>
  <c r="E77" i="12"/>
  <c r="E78" i="12"/>
  <c r="Z78" i="12"/>
  <c r="E79" i="12"/>
  <c r="Z79" i="12"/>
  <c r="E80" i="12"/>
  <c r="Z80" i="12"/>
  <c r="AC80" i="12" s="1"/>
  <c r="E81" i="12"/>
  <c r="E82" i="12"/>
  <c r="E83" i="12"/>
  <c r="E84" i="12"/>
  <c r="Z84" i="12"/>
  <c r="AC84" i="12" s="1"/>
  <c r="E85" i="12"/>
  <c r="E86" i="12"/>
  <c r="E87" i="12"/>
  <c r="E88" i="12"/>
  <c r="Z88" i="12"/>
  <c r="E89" i="12"/>
  <c r="E90" i="12"/>
  <c r="E91" i="12"/>
  <c r="E92" i="12"/>
  <c r="O92" i="12"/>
  <c r="P92" i="12"/>
  <c r="Q92" i="12"/>
  <c r="R92" i="12"/>
  <c r="S92" i="12"/>
  <c r="T92" i="12"/>
  <c r="U92" i="12"/>
  <c r="V92" i="12"/>
  <c r="W92" i="12"/>
  <c r="X92" i="12"/>
  <c r="E95" i="12"/>
  <c r="E96" i="12"/>
  <c r="E97" i="12"/>
  <c r="E98" i="12"/>
  <c r="E99" i="12"/>
  <c r="E100" i="12"/>
  <c r="E101" i="12"/>
  <c r="E102" i="12"/>
  <c r="E103" i="12"/>
  <c r="E104" i="12"/>
  <c r="E105" i="12"/>
  <c r="E94" i="12"/>
  <c r="AC67" i="12" l="1"/>
  <c r="AB100" i="12"/>
  <c r="AB96" i="12"/>
  <c r="AB95" i="12"/>
  <c r="Z83" i="12"/>
  <c r="AC83" i="12" s="1"/>
  <c r="Z92" i="12"/>
  <c r="AB8" i="12"/>
  <c r="AC74" i="12"/>
  <c r="AC56" i="12"/>
  <c r="AC71" i="12"/>
  <c r="AC55" i="12"/>
  <c r="AC48" i="12"/>
  <c r="AC35" i="12"/>
  <c r="AC28" i="12"/>
  <c r="AC19" i="12"/>
  <c r="AC12" i="12"/>
  <c r="AC15" i="12"/>
  <c r="AC36" i="12"/>
  <c r="AC20" i="12"/>
  <c r="AC88" i="12"/>
  <c r="AC79" i="12"/>
  <c r="AC78" i="12"/>
  <c r="AC68" i="12"/>
  <c r="AC59" i="12"/>
  <c r="AC57" i="12"/>
  <c r="AC52" i="12"/>
  <c r="AC32" i="12"/>
  <c r="AC16" i="12"/>
  <c r="Z91" i="12"/>
  <c r="AC91" i="12" s="1"/>
  <c r="Z87" i="12"/>
  <c r="AC87" i="12" s="1"/>
  <c r="Z76" i="12"/>
  <c r="AC76" i="12" s="1"/>
  <c r="Z47" i="12"/>
  <c r="AC47" i="12" s="1"/>
  <c r="Z44" i="12"/>
  <c r="AC44" i="12" s="1"/>
  <c r="Z33" i="12"/>
  <c r="AC33" i="12" s="1"/>
  <c r="Z29" i="12"/>
  <c r="AC29" i="12" s="1"/>
  <c r="Z25" i="12"/>
  <c r="AC25" i="12" s="1"/>
  <c r="Z21" i="12"/>
  <c r="AC21" i="12" s="1"/>
  <c r="Z17" i="12"/>
  <c r="AC17" i="12" s="1"/>
  <c r="Z11" i="12"/>
  <c r="AC11" i="12" s="1"/>
  <c r="Z85" i="12"/>
  <c r="AC85" i="12" s="1"/>
  <c r="Z82" i="12"/>
  <c r="AC82" i="12" s="1"/>
  <c r="Z90" i="12"/>
  <c r="AC90" i="12" s="1"/>
  <c r="Z9" i="12"/>
  <c r="AC9" i="12" s="1"/>
  <c r="Z86" i="12"/>
  <c r="AC86" i="12" s="1"/>
  <c r="Z89" i="12"/>
  <c r="AC89" i="12" s="1"/>
  <c r="Z81" i="12"/>
  <c r="AC81" i="12" s="1"/>
  <c r="Z77" i="12"/>
  <c r="AC77" i="12" s="1"/>
  <c r="Z73" i="12"/>
  <c r="AC73" i="12" s="1"/>
  <c r="Z72" i="12"/>
  <c r="AC72" i="12" s="1"/>
  <c r="Z70" i="12"/>
  <c r="AC70" i="12" s="1"/>
  <c r="Z69" i="12"/>
  <c r="AC69" i="12" s="1"/>
  <c r="Z62" i="12"/>
  <c r="AC62" i="12" s="1"/>
  <c r="Z61" i="12"/>
  <c r="AC61" i="12" s="1"/>
  <c r="Z54" i="12"/>
  <c r="AC54" i="12" s="1"/>
  <c r="Z53" i="12"/>
  <c r="AC53" i="12" s="1"/>
  <c r="Z46" i="12"/>
  <c r="AC46" i="12" s="1"/>
  <c r="Z45" i="12"/>
  <c r="AC45" i="12" s="1"/>
  <c r="Z75" i="12"/>
  <c r="AC75" i="12" s="1"/>
  <c r="Z66" i="12"/>
  <c r="AC66" i="12" s="1"/>
  <c r="Z58" i="12"/>
  <c r="AC58" i="12" s="1"/>
  <c r="Z50" i="12"/>
  <c r="AC50" i="12" s="1"/>
  <c r="Z43" i="12"/>
  <c r="AC43" i="12" s="1"/>
  <c r="Z42" i="12"/>
  <c r="AC42" i="12" s="1"/>
  <c r="Z38" i="12"/>
  <c r="AC38" i="12" s="1"/>
  <c r="Z34" i="12"/>
  <c r="AC34" i="12" s="1"/>
  <c r="Z30" i="12"/>
  <c r="AC30" i="12" s="1"/>
  <c r="Z26" i="12"/>
  <c r="AC26" i="12" s="1"/>
  <c r="Z22" i="12"/>
  <c r="AC22" i="12" s="1"/>
  <c r="Z18" i="12"/>
  <c r="AC18" i="12" s="1"/>
  <c r="Z14" i="12"/>
  <c r="AC14" i="12" s="1"/>
  <c r="Z10" i="12"/>
  <c r="AC10" i="12" s="1"/>
  <c r="Z13" i="12"/>
  <c r="AC13" i="12" s="1"/>
  <c r="W6" i="9"/>
  <c r="X28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6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7" i="9"/>
  <c r="W8" i="9"/>
  <c r="W9" i="9"/>
  <c r="W10" i="9"/>
  <c r="W11" i="9"/>
  <c r="W12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6" i="9"/>
  <c r="J9" i="11" l="1"/>
  <c r="J10" i="11"/>
  <c r="J11" i="11"/>
  <c r="J12" i="11"/>
  <c r="J7" i="11"/>
  <c r="S9" i="11"/>
  <c r="T9" i="11"/>
  <c r="S10" i="11"/>
  <c r="T10" i="11"/>
  <c r="S11" i="11"/>
  <c r="T11" i="11"/>
  <c r="R7" i="11"/>
  <c r="R8" i="11"/>
  <c r="R9" i="11"/>
  <c r="R10" i="11"/>
  <c r="R11" i="11"/>
  <c r="R6" i="11"/>
  <c r="T7" i="11"/>
  <c r="S7" i="11"/>
  <c r="U7" i="11" l="1"/>
  <c r="U10" i="11"/>
  <c r="U11" i="11"/>
  <c r="U9" i="11"/>
  <c r="S11" i="9" l="1"/>
  <c r="T11" i="9"/>
  <c r="S12" i="9"/>
  <c r="T12" i="9"/>
  <c r="R11" i="9"/>
  <c r="L49" i="17"/>
  <c r="C31" i="9" l="1"/>
  <c r="O29" i="9"/>
  <c r="O31" i="9" s="1"/>
  <c r="N29" i="9"/>
  <c r="N31" i="9" s="1"/>
  <c r="M29" i="9"/>
  <c r="M31" i="9" s="1"/>
  <c r="L29" i="9"/>
  <c r="L31" i="9" s="1"/>
  <c r="K29" i="9"/>
  <c r="K31" i="9" s="1"/>
  <c r="F29" i="9"/>
  <c r="F31" i="9" s="1"/>
  <c r="E29" i="9"/>
  <c r="E31" i="9" s="1"/>
  <c r="D29" i="9"/>
  <c r="D31" i="9" s="1"/>
  <c r="C29" i="9"/>
  <c r="T28" i="9"/>
  <c r="S28" i="9"/>
  <c r="J28" i="9"/>
  <c r="U28" i="9" s="1"/>
  <c r="T27" i="9"/>
  <c r="S27" i="9"/>
  <c r="J27" i="9"/>
  <c r="U27" i="9" s="1"/>
  <c r="T26" i="9"/>
  <c r="S26" i="9"/>
  <c r="J26" i="9"/>
  <c r="U26" i="9" s="1"/>
  <c r="T25" i="9"/>
  <c r="S25" i="9"/>
  <c r="J25" i="9"/>
  <c r="U25" i="9" s="1"/>
  <c r="T24" i="9"/>
  <c r="S24" i="9"/>
  <c r="R24" i="9"/>
  <c r="J24" i="9"/>
  <c r="T23" i="9"/>
  <c r="S23" i="9"/>
  <c r="R23" i="9"/>
  <c r="U23" i="9" s="1"/>
  <c r="J23" i="9"/>
  <c r="T22" i="9"/>
  <c r="S22" i="9"/>
  <c r="R22" i="9"/>
  <c r="U22" i="9" s="1"/>
  <c r="J22" i="9"/>
  <c r="T21" i="9"/>
  <c r="S21" i="9"/>
  <c r="R21" i="9"/>
  <c r="U21" i="9" s="1"/>
  <c r="J21" i="9"/>
  <c r="T20" i="9"/>
  <c r="S20" i="9"/>
  <c r="R20" i="9"/>
  <c r="U20" i="9" s="1"/>
  <c r="J20" i="9"/>
  <c r="T19" i="9"/>
  <c r="S19" i="9"/>
  <c r="R19" i="9"/>
  <c r="J19" i="9"/>
  <c r="T18" i="9"/>
  <c r="S18" i="9"/>
  <c r="R18" i="9"/>
  <c r="U18" i="9" s="1"/>
  <c r="J18" i="9"/>
  <c r="T17" i="9"/>
  <c r="S17" i="9"/>
  <c r="R17" i="9"/>
  <c r="U17" i="9" s="1"/>
  <c r="J17" i="9"/>
  <c r="T16" i="9"/>
  <c r="S16" i="9"/>
  <c r="R16" i="9"/>
  <c r="J16" i="9"/>
  <c r="T15" i="9"/>
  <c r="S15" i="9"/>
  <c r="R15" i="9"/>
  <c r="J15" i="9"/>
  <c r="T14" i="9"/>
  <c r="S14" i="9"/>
  <c r="R14" i="9"/>
  <c r="J14" i="9"/>
  <c r="T13" i="9"/>
  <c r="S13" i="9"/>
  <c r="R13" i="9"/>
  <c r="U13" i="9" s="1"/>
  <c r="J13" i="9"/>
  <c r="R12" i="9"/>
  <c r="J12" i="9"/>
  <c r="U12" i="9" s="1"/>
  <c r="J11" i="9"/>
  <c r="U11" i="9" s="1"/>
  <c r="T10" i="9"/>
  <c r="S10" i="9"/>
  <c r="R10" i="9"/>
  <c r="U10" i="9" s="1"/>
  <c r="J10" i="9"/>
  <c r="T9" i="9"/>
  <c r="S9" i="9"/>
  <c r="R9" i="9"/>
  <c r="U9" i="9" s="1"/>
  <c r="J9" i="9"/>
  <c r="R8" i="9"/>
  <c r="T7" i="9"/>
  <c r="S7" i="9"/>
  <c r="R7" i="9"/>
  <c r="J7" i="9"/>
  <c r="R6" i="9"/>
  <c r="Q66" i="17"/>
  <c r="T66" i="17" s="1"/>
  <c r="P65" i="17"/>
  <c r="O65" i="17"/>
  <c r="N65" i="17"/>
  <c r="M65" i="17"/>
  <c r="V64" i="17"/>
  <c r="Q64" i="17"/>
  <c r="U64" i="17" s="1"/>
  <c r="V63" i="17"/>
  <c r="Q63" i="17"/>
  <c r="T63" i="17" s="1"/>
  <c r="W63" i="17" s="1"/>
  <c r="V62" i="17"/>
  <c r="Q62" i="17"/>
  <c r="U62" i="17" s="1"/>
  <c r="V61" i="17"/>
  <c r="U61" i="17"/>
  <c r="Q61" i="17"/>
  <c r="T61" i="17" s="1"/>
  <c r="W61" i="17" s="1"/>
  <c r="Q60" i="17"/>
  <c r="V59" i="17"/>
  <c r="Q59" i="17"/>
  <c r="T59" i="17" s="1"/>
  <c r="W59" i="17" s="1"/>
  <c r="Q58" i="17"/>
  <c r="T58" i="17" s="1"/>
  <c r="V57" i="17"/>
  <c r="Q57" i="17"/>
  <c r="U57" i="17" s="1"/>
  <c r="V56" i="17"/>
  <c r="Q56" i="17"/>
  <c r="T56" i="17" s="1"/>
  <c r="W56" i="17" s="1"/>
  <c r="V55" i="17"/>
  <c r="T55" i="17"/>
  <c r="W55" i="17" s="1"/>
  <c r="Q55" i="17"/>
  <c r="U55" i="17" s="1"/>
  <c r="Q54" i="17"/>
  <c r="L54" i="17"/>
  <c r="V53" i="17"/>
  <c r="U53" i="17"/>
  <c r="Q53" i="17"/>
  <c r="T53" i="17" s="1"/>
  <c r="W53" i="17" s="1"/>
  <c r="V52" i="17"/>
  <c r="Q52" i="17"/>
  <c r="U52" i="17" s="1"/>
  <c r="V51" i="17"/>
  <c r="Q51" i="17"/>
  <c r="T51" i="17" s="1"/>
  <c r="W51" i="17" s="1"/>
  <c r="V50" i="17"/>
  <c r="T50" i="17"/>
  <c r="W50" i="17" s="1"/>
  <c r="Q50" i="17"/>
  <c r="U50" i="17" s="1"/>
  <c r="V49" i="17"/>
  <c r="Q49" i="17"/>
  <c r="T49" i="17" s="1"/>
  <c r="W49" i="17" s="1"/>
  <c r="V48" i="17"/>
  <c r="Q48" i="17"/>
  <c r="U48" i="17" s="1"/>
  <c r="V47" i="17"/>
  <c r="Q47" i="17"/>
  <c r="T47" i="17" s="1"/>
  <c r="W47" i="17" s="1"/>
  <c r="V46" i="17"/>
  <c r="T46" i="17"/>
  <c r="W46" i="17" s="1"/>
  <c r="Q46" i="17"/>
  <c r="U46" i="17" s="1"/>
  <c r="V45" i="17"/>
  <c r="U45" i="17"/>
  <c r="Q45" i="17"/>
  <c r="T45" i="17" s="1"/>
  <c r="W45" i="17" s="1"/>
  <c r="Q44" i="17"/>
  <c r="T44" i="17" s="1"/>
  <c r="Q43" i="17"/>
  <c r="T43" i="17" s="1"/>
  <c r="Q42" i="17"/>
  <c r="T42" i="17" s="1"/>
  <c r="Q41" i="17"/>
  <c r="T41" i="17" s="1"/>
  <c r="V40" i="17"/>
  <c r="Q40" i="17"/>
  <c r="U40" i="17" s="1"/>
  <c r="V39" i="17"/>
  <c r="Q39" i="17"/>
  <c r="T39" i="17" s="1"/>
  <c r="W39" i="17" s="1"/>
  <c r="V38" i="17"/>
  <c r="T38" i="17"/>
  <c r="W38" i="17" s="1"/>
  <c r="Q38" i="17"/>
  <c r="U38" i="17" s="1"/>
  <c r="V37" i="17"/>
  <c r="Q37" i="17"/>
  <c r="T37" i="17" s="1"/>
  <c r="W37" i="17" s="1"/>
  <c r="L37" i="17"/>
  <c r="V36" i="17"/>
  <c r="Q36" i="17"/>
  <c r="T36" i="17" s="1"/>
  <c r="W36" i="17" s="1"/>
  <c r="V35" i="17"/>
  <c r="T35" i="17"/>
  <c r="W35" i="17" s="1"/>
  <c r="Q35" i="17"/>
  <c r="U35" i="17" s="1"/>
  <c r="V34" i="17"/>
  <c r="U34" i="17"/>
  <c r="Q34" i="17"/>
  <c r="T34" i="17" s="1"/>
  <c r="W34" i="17" s="1"/>
  <c r="P32" i="17"/>
  <c r="P67" i="17" s="1"/>
  <c r="O32" i="17"/>
  <c r="O67" i="17" s="1"/>
  <c r="N32" i="17"/>
  <c r="N67" i="17" s="1"/>
  <c r="M32" i="17"/>
  <c r="V31" i="17"/>
  <c r="Q31" i="17"/>
  <c r="T31" i="17" s="1"/>
  <c r="W31" i="17" s="1"/>
  <c r="V30" i="17"/>
  <c r="T30" i="17"/>
  <c r="W30" i="17" s="1"/>
  <c r="Q30" i="17"/>
  <c r="U30" i="17" s="1"/>
  <c r="V29" i="17"/>
  <c r="U29" i="17"/>
  <c r="Q29" i="17"/>
  <c r="T29" i="17" s="1"/>
  <c r="W29" i="17" s="1"/>
  <c r="V28" i="17"/>
  <c r="Q28" i="17"/>
  <c r="U28" i="17" s="1"/>
  <c r="L28" i="17"/>
  <c r="V27" i="17"/>
  <c r="T27" i="17"/>
  <c r="W27" i="17" s="1"/>
  <c r="Q27" i="17"/>
  <c r="U27" i="17" s="1"/>
  <c r="V26" i="17"/>
  <c r="U26" i="17"/>
  <c r="Q26" i="17"/>
  <c r="T26" i="17" s="1"/>
  <c r="W26" i="17" s="1"/>
  <c r="V25" i="17"/>
  <c r="Q25" i="17"/>
  <c r="U25" i="17" s="1"/>
  <c r="V24" i="17"/>
  <c r="Q24" i="17"/>
  <c r="T24" i="17" s="1"/>
  <c r="W24" i="17" s="1"/>
  <c r="V23" i="17"/>
  <c r="T23" i="17"/>
  <c r="W23" i="17" s="1"/>
  <c r="Q23" i="17"/>
  <c r="U23" i="17" s="1"/>
  <c r="V22" i="17"/>
  <c r="Q22" i="17"/>
  <c r="T22" i="17" s="1"/>
  <c r="W22" i="17" s="1"/>
  <c r="W21" i="17"/>
  <c r="Q21" i="17"/>
  <c r="V20" i="17"/>
  <c r="T20" i="17"/>
  <c r="W20" i="17" s="1"/>
  <c r="Q20" i="17"/>
  <c r="U20" i="17" s="1"/>
  <c r="Q19" i="17"/>
  <c r="T19" i="17" s="1"/>
  <c r="W19" i="17" s="1"/>
  <c r="W18" i="17"/>
  <c r="Q18" i="17"/>
  <c r="W17" i="17"/>
  <c r="Q17" i="17"/>
  <c r="V16" i="17"/>
  <c r="T16" i="17"/>
  <c r="W16" i="17" s="1"/>
  <c r="Q16" i="17"/>
  <c r="U16" i="17" s="1"/>
  <c r="V15" i="17"/>
  <c r="Q15" i="17"/>
  <c r="T15" i="17" s="1"/>
  <c r="W15" i="17" s="1"/>
  <c r="V14" i="17"/>
  <c r="Q14" i="17"/>
  <c r="U14" i="17" s="1"/>
  <c r="V13" i="17"/>
  <c r="Q13" i="17"/>
  <c r="T13" i="17" s="1"/>
  <c r="W13" i="17" s="1"/>
  <c r="V12" i="17"/>
  <c r="T12" i="17"/>
  <c r="W12" i="17" s="1"/>
  <c r="Q12" i="17"/>
  <c r="U12" i="17" s="1"/>
  <c r="V11" i="17"/>
  <c r="U11" i="17"/>
  <c r="T11" i="17"/>
  <c r="W11" i="17" s="1"/>
  <c r="Q11" i="17"/>
  <c r="V10" i="17"/>
  <c r="Q10" i="17"/>
  <c r="U10" i="17" s="1"/>
  <c r="V9" i="17"/>
  <c r="Q9" i="17"/>
  <c r="T9" i="17" s="1"/>
  <c r="W9" i="17" s="1"/>
  <c r="V8" i="17"/>
  <c r="Q8" i="17"/>
  <c r="U8" i="17" s="1"/>
  <c r="V7" i="17"/>
  <c r="U7" i="17"/>
  <c r="Q7" i="17"/>
  <c r="T7" i="17" s="1"/>
  <c r="W7" i="17" s="1"/>
  <c r="V6" i="17"/>
  <c r="Q6" i="17"/>
  <c r="Q32" i="17" s="1"/>
  <c r="U15" i="17" l="1"/>
  <c r="U22" i="17"/>
  <c r="U37" i="17"/>
  <c r="U49" i="17"/>
  <c r="T62" i="17"/>
  <c r="W62" i="17" s="1"/>
  <c r="U7" i="9"/>
  <c r="T8" i="17"/>
  <c r="W8" i="17" s="1"/>
  <c r="M67" i="17"/>
  <c r="U14" i="9"/>
  <c r="U15" i="9"/>
  <c r="U16" i="9"/>
  <c r="U19" i="9"/>
  <c r="U24" i="9"/>
  <c r="G29" i="9"/>
  <c r="G31" i="9" s="1"/>
  <c r="T6" i="17"/>
  <c r="W6" i="17" s="1"/>
  <c r="U9" i="17"/>
  <c r="T10" i="17"/>
  <c r="W10" i="17" s="1"/>
  <c r="U13" i="17"/>
  <c r="T14" i="17"/>
  <c r="W14" i="17" s="1"/>
  <c r="U24" i="17"/>
  <c r="T25" i="17"/>
  <c r="W25" i="17" s="1"/>
  <c r="T28" i="17"/>
  <c r="W28" i="17" s="1"/>
  <c r="U31" i="17"/>
  <c r="U36" i="17"/>
  <c r="U39" i="17"/>
  <c r="T40" i="17"/>
  <c r="W40" i="17" s="1"/>
  <c r="U47" i="17"/>
  <c r="T48" i="17"/>
  <c r="W48" i="17" s="1"/>
  <c r="U51" i="17"/>
  <c r="T52" i="17"/>
  <c r="W52" i="17" s="1"/>
  <c r="U56" i="17"/>
  <c r="T57" i="17"/>
  <c r="W57" i="17" s="1"/>
  <c r="U59" i="17"/>
  <c r="U63" i="17"/>
  <c r="T64" i="17"/>
  <c r="W64" i="17" s="1"/>
  <c r="Q65" i="17"/>
  <c r="Q67" i="17" s="1"/>
  <c r="U6" i="17"/>
  <c r="D13" i="10"/>
  <c r="D15" i="10" s="1"/>
  <c r="E13" i="10"/>
  <c r="E15" i="10" s="1"/>
  <c r="F13" i="10"/>
  <c r="F15" i="10" s="1"/>
  <c r="C13" i="10"/>
  <c r="G13" i="10" l="1"/>
  <c r="G15" i="10" s="1"/>
  <c r="C15" i="10"/>
  <c r="X105" i="12"/>
  <c r="W105" i="12"/>
  <c r="V105" i="12"/>
  <c r="U105" i="12"/>
  <c r="AA94" i="12"/>
  <c r="R105" i="12"/>
  <c r="S105" i="12"/>
  <c r="T105" i="12"/>
  <c r="P105" i="12"/>
  <c r="P106" i="12" s="1"/>
  <c r="O105" i="12"/>
  <c r="T106" i="12"/>
  <c r="U106" i="12"/>
  <c r="V106" i="12"/>
  <c r="W106" i="12"/>
  <c r="X106" i="12"/>
  <c r="O106" i="12"/>
  <c r="Z95" i="12" l="1"/>
  <c r="AC95" i="12" s="1"/>
  <c r="AA95" i="12"/>
  <c r="Z101" i="12"/>
  <c r="AC101" i="12" s="1"/>
  <c r="AA101" i="12"/>
  <c r="Z97" i="12"/>
  <c r="AC97" i="12" s="1"/>
  <c r="AA97" i="12"/>
  <c r="Z104" i="12"/>
  <c r="AC104" i="12" s="1"/>
  <c r="AA104" i="12"/>
  <c r="Z100" i="12"/>
  <c r="AC100" i="12" s="1"/>
  <c r="AA100" i="12"/>
  <c r="Z96" i="12"/>
  <c r="AC96" i="12" s="1"/>
  <c r="AA96" i="12"/>
  <c r="Z103" i="12"/>
  <c r="AC103" i="12" s="1"/>
  <c r="AA103" i="12"/>
  <c r="Z99" i="12"/>
  <c r="AA99" i="12"/>
  <c r="Z102" i="12"/>
  <c r="AC102" i="12" s="1"/>
  <c r="AA102" i="12"/>
  <c r="Z98" i="12"/>
  <c r="AC98" i="12" s="1"/>
  <c r="AA98" i="12"/>
  <c r="R106" i="12"/>
  <c r="Q105" i="12"/>
  <c r="S106" i="12"/>
  <c r="Z94" i="12"/>
  <c r="AC94" i="12" s="1"/>
  <c r="O11" i="10"/>
  <c r="O10" i="10"/>
  <c r="R10" i="10" s="1"/>
  <c r="O9" i="10"/>
  <c r="O8" i="10"/>
  <c r="R8" i="10" s="1"/>
  <c r="O7" i="10"/>
  <c r="O6" i="10"/>
  <c r="Z105" i="12" l="1"/>
  <c r="Q106" i="12"/>
  <c r="R6" i="10"/>
  <c r="R7" i="10"/>
  <c r="R9" i="10"/>
  <c r="R11" i="10"/>
  <c r="G28" i="4" l="1"/>
  <c r="J28" i="4" s="1"/>
  <c r="G58" i="4"/>
  <c r="J58" i="4" s="1"/>
  <c r="G57" i="4"/>
  <c r="J57" i="4" s="1"/>
  <c r="G51" i="4"/>
  <c r="J51" i="4" s="1"/>
  <c r="G52" i="4"/>
  <c r="J52" i="4" s="1"/>
  <c r="G53" i="4"/>
  <c r="J53" i="4" s="1"/>
  <c r="G54" i="4"/>
  <c r="J54" i="4" s="1"/>
  <c r="G55" i="4"/>
  <c r="J55" i="4" s="1"/>
  <c r="G56" i="4"/>
  <c r="J56" i="4" s="1"/>
  <c r="G50" i="4"/>
  <c r="J50" i="4" s="1"/>
  <c r="G49" i="4"/>
  <c r="J49" i="4" s="1"/>
  <c r="G48" i="4"/>
  <c r="J48" i="4" s="1"/>
  <c r="G47" i="4"/>
  <c r="J47" i="4" s="1"/>
  <c r="G46" i="4"/>
  <c r="J46" i="4" s="1"/>
  <c r="G45" i="4"/>
  <c r="J45" i="4" s="1"/>
  <c r="G44" i="4"/>
  <c r="J44" i="4" s="1"/>
  <c r="G43" i="4"/>
  <c r="J43" i="4" s="1"/>
  <c r="G42" i="4"/>
  <c r="J42" i="4" s="1"/>
  <c r="G38" i="4"/>
  <c r="J38" i="4" s="1"/>
  <c r="G39" i="4"/>
  <c r="J39" i="4" s="1"/>
  <c r="G40" i="4"/>
  <c r="J40" i="4" s="1"/>
  <c r="G41" i="4"/>
  <c r="J41" i="4" s="1"/>
  <c r="G37" i="4"/>
  <c r="J37" i="4" s="1"/>
  <c r="G36" i="4"/>
  <c r="J36" i="4" s="1"/>
  <c r="G35" i="4"/>
  <c r="J35" i="4" s="1"/>
  <c r="G34" i="4"/>
  <c r="J34" i="4" s="1"/>
  <c r="G32" i="4"/>
  <c r="J32" i="4" s="1"/>
  <c r="G33" i="4"/>
  <c r="J33" i="4" s="1"/>
  <c r="G31" i="4"/>
  <c r="J31" i="4" s="1"/>
  <c r="G30" i="4"/>
  <c r="J30" i="4" s="1"/>
  <c r="G19" i="4" l="1"/>
  <c r="J19" i="4" s="1"/>
  <c r="G20" i="4"/>
  <c r="J20" i="4" s="1"/>
  <c r="G21" i="4"/>
  <c r="J21" i="4" s="1"/>
  <c r="G22" i="4"/>
  <c r="J22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G8" i="4"/>
  <c r="J8" i="4" s="1"/>
  <c r="G7" i="4"/>
  <c r="J7" i="4" s="1"/>
  <c r="G6" i="4"/>
  <c r="J6" i="4" s="1"/>
  <c r="L94" i="14"/>
  <c r="L95" i="14"/>
  <c r="L96" i="14"/>
  <c r="L97" i="14"/>
  <c r="L98" i="14"/>
  <c r="L99" i="14"/>
  <c r="L100" i="14"/>
  <c r="L101" i="14"/>
  <c r="L102" i="14"/>
  <c r="L103" i="14"/>
  <c r="L93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7" i="14"/>
  <c r="D15" i="13"/>
  <c r="C15" i="13"/>
  <c r="E15" i="13" s="1"/>
  <c r="E8" i="13"/>
  <c r="E9" i="13"/>
  <c r="E10" i="13"/>
  <c r="E11" i="13"/>
  <c r="E12" i="13"/>
  <c r="E13" i="13"/>
  <c r="E14" i="13"/>
  <c r="E7" i="13"/>
  <c r="H14" i="13"/>
  <c r="G9" i="7" l="1"/>
  <c r="J9" i="7" s="1"/>
  <c r="G9" i="6" l="1"/>
  <c r="J9" i="6" s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60" i="4"/>
  <c r="D29" i="4"/>
  <c r="E29" i="4"/>
  <c r="F29" i="4"/>
  <c r="G23" i="4"/>
  <c r="J23" i="4" s="1"/>
  <c r="G24" i="4"/>
  <c r="J24" i="4" s="1"/>
  <c r="G25" i="4"/>
  <c r="J25" i="4" s="1"/>
  <c r="G26" i="4"/>
  <c r="J26" i="4" s="1"/>
  <c r="G27" i="4"/>
  <c r="J27" i="4" s="1"/>
  <c r="E59" i="4"/>
  <c r="C29" i="4"/>
  <c r="D59" i="4"/>
  <c r="F59" i="4"/>
  <c r="C59" i="4"/>
  <c r="T94" i="14"/>
  <c r="D91" i="14"/>
  <c r="E91" i="14"/>
  <c r="F91" i="14"/>
  <c r="G91" i="14"/>
  <c r="H91" i="14"/>
  <c r="I91" i="14"/>
  <c r="J91" i="14"/>
  <c r="K91" i="14"/>
  <c r="M91" i="14"/>
  <c r="N91" i="14"/>
  <c r="O91" i="14"/>
  <c r="P91" i="14"/>
  <c r="Q91" i="14"/>
  <c r="R91" i="14"/>
  <c r="S91" i="14"/>
  <c r="D104" i="14"/>
  <c r="E104" i="14"/>
  <c r="F104" i="14"/>
  <c r="G104" i="14"/>
  <c r="H104" i="14"/>
  <c r="I104" i="14"/>
  <c r="J104" i="14"/>
  <c r="K104" i="14"/>
  <c r="N104" i="14"/>
  <c r="O104" i="14"/>
  <c r="P104" i="14"/>
  <c r="Q104" i="14"/>
  <c r="R104" i="14"/>
  <c r="S104" i="14"/>
  <c r="C104" i="14"/>
  <c r="T103" i="14"/>
  <c r="U103" i="14" s="1"/>
  <c r="T102" i="14"/>
  <c r="U102" i="14" s="1"/>
  <c r="T101" i="14"/>
  <c r="U101" i="14" s="1"/>
  <c r="T100" i="14"/>
  <c r="U100" i="14" s="1"/>
  <c r="T99" i="14"/>
  <c r="U99" i="14" s="1"/>
  <c r="T98" i="14"/>
  <c r="U98" i="14" s="1"/>
  <c r="T97" i="14"/>
  <c r="U97" i="14" s="1"/>
  <c r="T96" i="14"/>
  <c r="U96" i="14" s="1"/>
  <c r="T95" i="14"/>
  <c r="U95" i="14" s="1"/>
  <c r="M104" i="14"/>
  <c r="T93" i="14"/>
  <c r="T8" i="14"/>
  <c r="T9" i="14"/>
  <c r="U9" i="14" s="1"/>
  <c r="T10" i="14"/>
  <c r="U10" i="14" s="1"/>
  <c r="T11" i="14"/>
  <c r="U11" i="14" s="1"/>
  <c r="T12" i="14"/>
  <c r="U12" i="14" s="1"/>
  <c r="T13" i="14"/>
  <c r="U13" i="14" s="1"/>
  <c r="T14" i="14"/>
  <c r="U14" i="14" s="1"/>
  <c r="T15" i="14"/>
  <c r="U15" i="14" s="1"/>
  <c r="T16" i="14"/>
  <c r="U16" i="14" s="1"/>
  <c r="T17" i="14"/>
  <c r="U17" i="14" s="1"/>
  <c r="T18" i="14"/>
  <c r="U18" i="14" s="1"/>
  <c r="T19" i="14"/>
  <c r="U19" i="14" s="1"/>
  <c r="T20" i="14"/>
  <c r="U20" i="14" s="1"/>
  <c r="T21" i="14"/>
  <c r="U21" i="14" s="1"/>
  <c r="T22" i="14"/>
  <c r="U22" i="14" s="1"/>
  <c r="T23" i="14"/>
  <c r="U23" i="14" s="1"/>
  <c r="T24" i="14"/>
  <c r="U24" i="14" s="1"/>
  <c r="T25" i="14"/>
  <c r="U25" i="14" s="1"/>
  <c r="T26" i="14"/>
  <c r="U26" i="14" s="1"/>
  <c r="T27" i="14"/>
  <c r="U27" i="14" s="1"/>
  <c r="T28" i="14"/>
  <c r="U28" i="14" s="1"/>
  <c r="T29" i="14"/>
  <c r="U29" i="14" s="1"/>
  <c r="T30" i="14"/>
  <c r="U30" i="14" s="1"/>
  <c r="T31" i="14"/>
  <c r="U31" i="14" s="1"/>
  <c r="T32" i="14"/>
  <c r="U32" i="14" s="1"/>
  <c r="T33" i="14"/>
  <c r="U33" i="14" s="1"/>
  <c r="T34" i="14"/>
  <c r="U34" i="14" s="1"/>
  <c r="T35" i="14"/>
  <c r="U35" i="14" s="1"/>
  <c r="T36" i="14"/>
  <c r="U36" i="14" s="1"/>
  <c r="T37" i="14"/>
  <c r="U37" i="14" s="1"/>
  <c r="T38" i="14"/>
  <c r="U38" i="14" s="1"/>
  <c r="T39" i="14"/>
  <c r="U39" i="14" s="1"/>
  <c r="T40" i="14"/>
  <c r="U40" i="14" s="1"/>
  <c r="T41" i="14"/>
  <c r="U41" i="14" s="1"/>
  <c r="T42" i="14"/>
  <c r="U42" i="14" s="1"/>
  <c r="T43" i="14"/>
  <c r="U43" i="14" s="1"/>
  <c r="T44" i="14"/>
  <c r="U44" i="14" s="1"/>
  <c r="T45" i="14"/>
  <c r="U45" i="14" s="1"/>
  <c r="T46" i="14"/>
  <c r="U46" i="14" s="1"/>
  <c r="T47" i="14"/>
  <c r="U47" i="14" s="1"/>
  <c r="T48" i="14"/>
  <c r="U48" i="14" s="1"/>
  <c r="T49" i="14"/>
  <c r="U49" i="14" s="1"/>
  <c r="T50" i="14"/>
  <c r="U50" i="14" s="1"/>
  <c r="T51" i="14"/>
  <c r="U51" i="14" s="1"/>
  <c r="T52" i="14"/>
  <c r="U52" i="14" s="1"/>
  <c r="T53" i="14"/>
  <c r="U53" i="14" s="1"/>
  <c r="T54" i="14"/>
  <c r="U54" i="14" s="1"/>
  <c r="T55" i="14"/>
  <c r="U55" i="14" s="1"/>
  <c r="T56" i="14"/>
  <c r="U56" i="14" s="1"/>
  <c r="T57" i="14"/>
  <c r="U57" i="14" s="1"/>
  <c r="T58" i="14"/>
  <c r="U58" i="14" s="1"/>
  <c r="T59" i="14"/>
  <c r="U59" i="14" s="1"/>
  <c r="T60" i="14"/>
  <c r="U60" i="14" s="1"/>
  <c r="T61" i="14"/>
  <c r="U61" i="14" s="1"/>
  <c r="T62" i="14"/>
  <c r="U62" i="14" s="1"/>
  <c r="T63" i="14"/>
  <c r="U63" i="14" s="1"/>
  <c r="T64" i="14"/>
  <c r="U64" i="14" s="1"/>
  <c r="T65" i="14"/>
  <c r="U65" i="14" s="1"/>
  <c r="T66" i="14"/>
  <c r="U66" i="14" s="1"/>
  <c r="T67" i="14"/>
  <c r="U67" i="14" s="1"/>
  <c r="T68" i="14"/>
  <c r="U68" i="14" s="1"/>
  <c r="T69" i="14"/>
  <c r="U69" i="14" s="1"/>
  <c r="T70" i="14"/>
  <c r="U70" i="14" s="1"/>
  <c r="T71" i="14"/>
  <c r="U71" i="14" s="1"/>
  <c r="T72" i="14"/>
  <c r="U72" i="14" s="1"/>
  <c r="T73" i="14"/>
  <c r="U73" i="14" s="1"/>
  <c r="T74" i="14"/>
  <c r="U74" i="14" s="1"/>
  <c r="T75" i="14"/>
  <c r="U75" i="14" s="1"/>
  <c r="T76" i="14"/>
  <c r="U76" i="14" s="1"/>
  <c r="T77" i="14"/>
  <c r="U77" i="14" s="1"/>
  <c r="T78" i="14"/>
  <c r="U78" i="14" s="1"/>
  <c r="T79" i="14"/>
  <c r="U79" i="14" s="1"/>
  <c r="T80" i="14"/>
  <c r="U80" i="14" s="1"/>
  <c r="T81" i="14"/>
  <c r="U81" i="14" s="1"/>
  <c r="T82" i="14"/>
  <c r="U82" i="14" s="1"/>
  <c r="T83" i="14"/>
  <c r="U83" i="14" s="1"/>
  <c r="T84" i="14"/>
  <c r="U84" i="14" s="1"/>
  <c r="T85" i="14"/>
  <c r="U85" i="14" s="1"/>
  <c r="T86" i="14"/>
  <c r="U86" i="14" s="1"/>
  <c r="T87" i="14"/>
  <c r="U87" i="14" s="1"/>
  <c r="T88" i="14"/>
  <c r="U88" i="14" s="1"/>
  <c r="T89" i="14"/>
  <c r="U89" i="14" s="1"/>
  <c r="T90" i="14"/>
  <c r="U90" i="14" s="1"/>
  <c r="T7" i="14"/>
  <c r="U7" i="14" s="1"/>
  <c r="U8" i="14"/>
  <c r="D28" i="2"/>
  <c r="D29" i="2" s="1"/>
  <c r="D15" i="1"/>
  <c r="E15" i="1"/>
  <c r="F15" i="1"/>
  <c r="C15" i="1"/>
  <c r="T104" i="14" l="1"/>
  <c r="T91" i="14"/>
  <c r="U91" i="14" s="1"/>
  <c r="L104" i="14"/>
  <c r="U94" i="14"/>
  <c r="G59" i="4"/>
  <c r="G29" i="4"/>
  <c r="L91" i="14"/>
  <c r="C61" i="4"/>
  <c r="F61" i="4"/>
  <c r="D61" i="4"/>
  <c r="E61" i="4"/>
  <c r="U93" i="14"/>
  <c r="D105" i="14"/>
  <c r="E105" i="14"/>
  <c r="F105" i="14"/>
  <c r="G105" i="14"/>
  <c r="H105" i="14"/>
  <c r="I105" i="14"/>
  <c r="J105" i="14"/>
  <c r="K105" i="14"/>
  <c r="C91" i="14"/>
  <c r="U104" i="14" l="1"/>
  <c r="U105" i="14" s="1"/>
  <c r="S105" i="14"/>
  <c r="G13" i="13" s="1"/>
  <c r="H13" i="13" l="1"/>
  <c r="K13" i="13" s="1"/>
  <c r="J13" i="13"/>
  <c r="R105" i="14"/>
  <c r="G12" i="13" s="1"/>
  <c r="C105" i="14"/>
  <c r="L105" i="14" s="1"/>
  <c r="Q105" i="14"/>
  <c r="F8" i="13" s="1"/>
  <c r="N105" i="14"/>
  <c r="G9" i="13" s="1"/>
  <c r="M13" i="10"/>
  <c r="M15" i="10" s="1"/>
  <c r="N13" i="10"/>
  <c r="N15" i="10" s="1"/>
  <c r="K13" i="10"/>
  <c r="G12" i="7"/>
  <c r="F11" i="7"/>
  <c r="F13" i="7" s="1"/>
  <c r="E11" i="7"/>
  <c r="E13" i="7" s="1"/>
  <c r="D11" i="7"/>
  <c r="D13" i="7" s="1"/>
  <c r="C11" i="7"/>
  <c r="G10" i="7"/>
  <c r="G8" i="7"/>
  <c r="G7" i="7"/>
  <c r="G6" i="7"/>
  <c r="G5" i="7"/>
  <c r="H12" i="13" l="1"/>
  <c r="K12" i="13" s="1"/>
  <c r="J12" i="13"/>
  <c r="H8" i="13"/>
  <c r="K8" i="13" s="1"/>
  <c r="I8" i="13"/>
  <c r="H9" i="13"/>
  <c r="K9" i="13" s="1"/>
  <c r="J9" i="13"/>
  <c r="M105" i="14"/>
  <c r="F7" i="13" s="1"/>
  <c r="O105" i="14"/>
  <c r="G10" i="13" s="1"/>
  <c r="G11" i="7"/>
  <c r="G13" i="7" s="1"/>
  <c r="C13" i="7"/>
  <c r="P105" i="14"/>
  <c r="G11" i="13" s="1"/>
  <c r="O13" i="10"/>
  <c r="H7" i="13" l="1"/>
  <c r="K7" i="13" s="1"/>
  <c r="I7" i="13"/>
  <c r="H11" i="13"/>
  <c r="K11" i="13" s="1"/>
  <c r="J11" i="13"/>
  <c r="H10" i="13"/>
  <c r="K10" i="13" s="1"/>
  <c r="J10" i="13"/>
  <c r="T105" i="14"/>
  <c r="O15" i="10"/>
  <c r="L13" i="10" l="1"/>
  <c r="L15" i="10" s="1"/>
  <c r="J12" i="7"/>
  <c r="G12" i="6"/>
  <c r="G24" i="5"/>
  <c r="D11" i="6"/>
  <c r="D13" i="6" s="1"/>
  <c r="E11" i="6"/>
  <c r="E13" i="6" s="1"/>
  <c r="F11" i="6"/>
  <c r="F13" i="6" s="1"/>
  <c r="C11" i="6"/>
  <c r="J12" i="6" l="1"/>
  <c r="C13" i="6"/>
  <c r="J24" i="5"/>
  <c r="F23" i="5"/>
  <c r="F25" i="5" s="1"/>
  <c r="D23" i="5"/>
  <c r="D25" i="5" s="1"/>
  <c r="C23" i="5"/>
  <c r="E23" i="5"/>
  <c r="E25" i="5" s="1"/>
  <c r="J6" i="7"/>
  <c r="J7" i="7"/>
  <c r="J8" i="7"/>
  <c r="J10" i="7"/>
  <c r="J19" i="5" l="1"/>
  <c r="J20" i="5"/>
  <c r="J18" i="5"/>
  <c r="J22" i="5"/>
  <c r="J21" i="5"/>
  <c r="C25" i="5"/>
  <c r="G23" i="5"/>
  <c r="G25" i="5" s="1"/>
  <c r="J5" i="7"/>
  <c r="J9" i="5" l="1"/>
  <c r="J7" i="5"/>
  <c r="G5" i="6"/>
  <c r="J5" i="6" s="1"/>
  <c r="R14" i="10"/>
  <c r="K15" i="10"/>
  <c r="G6" i="6"/>
  <c r="G7" i="6"/>
  <c r="G8" i="6"/>
  <c r="G10" i="6"/>
  <c r="J6" i="5"/>
  <c r="J14" i="5"/>
  <c r="J8" i="5"/>
  <c r="J6" i="6" l="1"/>
  <c r="J10" i="6"/>
  <c r="J8" i="6"/>
  <c r="J7" i="6"/>
  <c r="G11" i="6"/>
  <c r="J11" i="5"/>
  <c r="J13" i="5"/>
  <c r="J15" i="5"/>
  <c r="J5" i="5"/>
  <c r="J10" i="5"/>
  <c r="J12" i="5"/>
  <c r="J16" i="5"/>
  <c r="J17" i="5"/>
  <c r="G15" i="13"/>
  <c r="F15" i="13"/>
  <c r="J4" i="5"/>
  <c r="H15" i="13" l="1"/>
  <c r="Y106" i="12"/>
  <c r="G13" i="6"/>
  <c r="Z106" i="12"/>
  <c r="J60" i="4" l="1"/>
  <c r="G61" i="4"/>
</calcChain>
</file>

<file path=xl/sharedStrings.xml><?xml version="1.0" encoding="utf-8"?>
<sst xmlns="http://schemas.openxmlformats.org/spreadsheetml/2006/main" count="1239" uniqueCount="574">
  <si>
    <t>งบกลาง</t>
  </si>
  <si>
    <t>รวม</t>
  </si>
  <si>
    <t>5101</t>
  </si>
  <si>
    <t>5102</t>
  </si>
  <si>
    <t>5103</t>
  </si>
  <si>
    <t>5104</t>
  </si>
  <si>
    <t>5105</t>
  </si>
  <si>
    <t>5106</t>
  </si>
  <si>
    <t>5107</t>
  </si>
  <si>
    <t>5212</t>
  </si>
  <si>
    <t>รหัส</t>
  </si>
  <si>
    <t>เงินในงบประมาณ</t>
  </si>
  <si>
    <t>เงินนอกงบประมาณ</t>
  </si>
  <si>
    <t>ค่าใช้จ่ายบุคลากร</t>
  </si>
  <si>
    <t>ค่าใช้จ่ายด้านการฝึกอบรม</t>
  </si>
  <si>
    <t>ค่าใช้จ่ายเดินทาง</t>
  </si>
  <si>
    <t>ค่าเสื่อมราคาและค่าตัดจำหน่าย</t>
  </si>
  <si>
    <t>ค่าใช้จ่ายดำเนินงานรักษาความมั่นคงของประเทศ</t>
  </si>
  <si>
    <t>ค่าใช้จ่ายเงินอุดหนุน</t>
  </si>
  <si>
    <t>ค่าจำหน่ายจากการขายสินทรัพย์</t>
  </si>
  <si>
    <t>ค่าใช้จ่ายอื่น</t>
  </si>
  <si>
    <t>รวมต้นทุนผลผลิต</t>
  </si>
  <si>
    <t>บำนาญปกติ</t>
  </si>
  <si>
    <t>บำนาญพิเศษ</t>
  </si>
  <si>
    <t>เงินช่วยเหลือรายเดือนผู้รับเบี้ยหวัดบำนาญ</t>
  </si>
  <si>
    <t>เงินช่วยค่าครองชีพผู้รับเบี้ยหวัดบำนาญ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</si>
  <si>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</si>
  <si>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</si>
  <si>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</si>
  <si>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</si>
  <si>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บำเหน็จรายเดือนสำหรับการเบิกเงินบำเหน็จลูกจ้าง</t>
  </si>
  <si>
    <t>บำเหน็จบำนาญ อื่น</t>
  </si>
  <si>
    <t>เงินช่วยการศึกษาบุตร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</si>
  <si>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</si>
  <si>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</si>
  <si>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ค่ารักษาพยาบาลผู้ป่วยนอก-รพ.เอกชน-เบี้ยหวัด/บำนาญ</t>
  </si>
  <si>
    <t>ค่ารักษาพยาบาลผู้ป่วยใน-รพ.เอกชน-เบี้ยหวัด/บำนาญ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</si>
  <si>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</si>
  <si>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</si>
  <si>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</si>
  <si>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</si>
  <si>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TE-ภายในกรมเดียวกัน</t>
  </si>
  <si>
    <t>ค่าใช้จ่ายระหว่างหน่วยงาน-โอนบัตรภาษีเงินนอก</t>
  </si>
  <si>
    <t>หมายเหตุ</t>
  </si>
  <si>
    <t>ค่าใช้จ่ายในระบบ GFMIS</t>
  </si>
  <si>
    <t>ต้นทุนผลผลิต</t>
  </si>
  <si>
    <t>ตารางที่ 2 รายงานต้นทุนตามศูนย์ต้นทุนแยกตามประเภทค่าใช้จ่าย</t>
  </si>
  <si>
    <t>รหัสศูนย์ต้นทุน</t>
  </si>
  <si>
    <t>หน่วยงานหลัก/สนับสนุน</t>
  </si>
  <si>
    <t>ค่าใช้จ่ายทางตรง</t>
  </si>
  <si>
    <t>ค่าใช้จ่ายทางอ้อม</t>
  </si>
  <si>
    <t>รวมค่าใช้จ่ายของแต่ละหน่วยงาน</t>
  </si>
  <si>
    <t>ค่าเสื่อมราคา/ค่าตัดจำหน่าย</t>
  </si>
  <si>
    <t>รวมค่าใช้จ่ายทางตรง</t>
  </si>
  <si>
    <t>รวมค่าใช้จ่ายทางอ้อม</t>
  </si>
  <si>
    <t>หน่วยงานหลัก</t>
  </si>
  <si>
    <t>001</t>
  </si>
  <si>
    <t>สำนักนโยบายและแผนมหาดไทย</t>
  </si>
  <si>
    <t>002</t>
  </si>
  <si>
    <t>สำนักพัฒนาและส่งเสริมการบริหารราชการจังหวัด</t>
  </si>
  <si>
    <t>003</t>
  </si>
  <si>
    <t>สำนักงาน กถ.</t>
  </si>
  <si>
    <t>004</t>
  </si>
  <si>
    <t>ศูนย์เทคโนโลยีสารสนเทศฯ</t>
  </si>
  <si>
    <t>005</t>
  </si>
  <si>
    <t>สถาบันดำรงราชานุภาพ</t>
  </si>
  <si>
    <t>007</t>
  </si>
  <si>
    <t>กองสารนิเทศ</t>
  </si>
  <si>
    <t>009</t>
  </si>
  <si>
    <t>016</t>
  </si>
  <si>
    <t>ศูนย์ปฏิบัติการกระทรวงมหาดไทย</t>
  </si>
  <si>
    <t>022</t>
  </si>
  <si>
    <t>สำนักงานจังหวัดสมุทรปราการ</t>
  </si>
  <si>
    <t>023</t>
  </si>
  <si>
    <t>สำนักงานจังหวัดนนทบุรี</t>
  </si>
  <si>
    <t>024</t>
  </si>
  <si>
    <t>สำนักงานจังหวัดปทุมธานี</t>
  </si>
  <si>
    <t>025</t>
  </si>
  <si>
    <t>สำนักงานจังหวัดพระนครศรีอยุธยา</t>
  </si>
  <si>
    <t>026</t>
  </si>
  <si>
    <t>สำนักงานจังหวัดอ่างทอง</t>
  </si>
  <si>
    <t>027</t>
  </si>
  <si>
    <t>สำนักงานจังหวัดลพบุรี</t>
  </si>
  <si>
    <t>028</t>
  </si>
  <si>
    <t>สำนักงานจังหวัดสิงห์บุรี</t>
  </si>
  <si>
    <t>029</t>
  </si>
  <si>
    <t>สำนักงานจังหวัดชัยนาท</t>
  </si>
  <si>
    <t>030</t>
  </si>
  <si>
    <t>สำนักงานจังหวัดสระบุรี</t>
  </si>
  <si>
    <t>031</t>
  </si>
  <si>
    <t>สำนักงานจังหวัดชลบุรี</t>
  </si>
  <si>
    <t>032</t>
  </si>
  <si>
    <t>สำนักงานจังหวัดระยอง</t>
  </si>
  <si>
    <t>033</t>
  </si>
  <si>
    <t>สำนักงานจังหวัดจันทบุรี</t>
  </si>
  <si>
    <t>034</t>
  </si>
  <si>
    <t>สำนักงานจังหวัดตราด</t>
  </si>
  <si>
    <t>035</t>
  </si>
  <si>
    <t>สำนักงานจังหวัดฉะเชิงเทรา</t>
  </si>
  <si>
    <t>036</t>
  </si>
  <si>
    <t>สำนักงานจังหวัดปราจีนบุรี</t>
  </si>
  <si>
    <t>037</t>
  </si>
  <si>
    <t>สำนักงานจังหวัดนครนายก</t>
  </si>
  <si>
    <t>038</t>
  </si>
  <si>
    <t>สำนักงานจังหวัดสระแก้ว</t>
  </si>
  <si>
    <t>039</t>
  </si>
  <si>
    <t>สำนักงานจังหวัดนครราชสีมา</t>
  </si>
  <si>
    <t>040</t>
  </si>
  <si>
    <t>สำนักงานจังหวัดบุรีรัมย์</t>
  </si>
  <si>
    <t>041</t>
  </si>
  <si>
    <t>สำนักงานจังหวัดสุรินทร์</t>
  </si>
  <si>
    <t>042</t>
  </si>
  <si>
    <t>043</t>
  </si>
  <si>
    <t>สำนักงานจังหวัดอุบลราชธานี</t>
  </si>
  <si>
    <t>044</t>
  </si>
  <si>
    <t>สำนักงานจังหวัดยโสธร</t>
  </si>
  <si>
    <t>045</t>
  </si>
  <si>
    <t>สำนักงานจังหวัดชัยภูมิ</t>
  </si>
  <si>
    <t>046</t>
  </si>
  <si>
    <t>สำนักงานจังหวัดอำนาจเจริญ</t>
  </si>
  <si>
    <t>047</t>
  </si>
  <si>
    <t>สำนักงานจังหวัดหนองบัวลำภู</t>
  </si>
  <si>
    <t>048</t>
  </si>
  <si>
    <t>สำนักงานจังหวัดขอนแก่น</t>
  </si>
  <si>
    <t>049</t>
  </si>
  <si>
    <t>สำนักงานจังหวัดอุดรธานี</t>
  </si>
  <si>
    <t>050</t>
  </si>
  <si>
    <t>สำนักงานจังหวัดเลย</t>
  </si>
  <si>
    <t>051</t>
  </si>
  <si>
    <t>สำนักงานจังหวัดหนองคาย</t>
  </si>
  <si>
    <t>052</t>
  </si>
  <si>
    <t>สำนักงานจังหวัดมหาสารคาม</t>
  </si>
  <si>
    <t>053</t>
  </si>
  <si>
    <t>สำนักงานจังหวัดร้อยเอ็ด</t>
  </si>
  <si>
    <t>054</t>
  </si>
  <si>
    <t>สำนักงานจังหวัดกาฬสินธุ์</t>
  </si>
  <si>
    <t>055</t>
  </si>
  <si>
    <t>สำนักงานจังหวัดสกลนคร</t>
  </si>
  <si>
    <t>056</t>
  </si>
  <si>
    <t>สำนักงานจังหวัดนครพนม</t>
  </si>
  <si>
    <t>057</t>
  </si>
  <si>
    <t>สำนักงานจังหวัดมุกดาหาร</t>
  </si>
  <si>
    <t>058</t>
  </si>
  <si>
    <t>สำนักงานจังหวัดเชียงใหม่</t>
  </si>
  <si>
    <t>059</t>
  </si>
  <si>
    <t>สำนักงานจังหวัดลำพูน</t>
  </si>
  <si>
    <t>060</t>
  </si>
  <si>
    <t>สำนักงานจังหวัดลำปาง</t>
  </si>
  <si>
    <t>061</t>
  </si>
  <si>
    <t>สำนักงานจังหวัดอุตรดิตถ์</t>
  </si>
  <si>
    <t>062</t>
  </si>
  <si>
    <t>สำนักงานจังหวัดแพร่</t>
  </si>
  <si>
    <t>063</t>
  </si>
  <si>
    <t>สำนักงานจังหวัดน่าน</t>
  </si>
  <si>
    <t>064</t>
  </si>
  <si>
    <t>สำนักงานจังหวัดพะเยา</t>
  </si>
  <si>
    <t>065</t>
  </si>
  <si>
    <t>สำนักงานจังหวัดเชียงราย</t>
  </si>
  <si>
    <t>066</t>
  </si>
  <si>
    <t>สำนักงานจังหวัดแม่ฮ่องสอน</t>
  </si>
  <si>
    <t>067</t>
  </si>
  <si>
    <t>สำนักงานจังหวัดนครสวรรค์</t>
  </si>
  <si>
    <t>068</t>
  </si>
  <si>
    <t>สำนักงานจังหวัดอุทัยธานี</t>
  </si>
  <si>
    <t>069</t>
  </si>
  <si>
    <t>สำนักงานจังหวัดกำแพงเพชร</t>
  </si>
  <si>
    <t>070</t>
  </si>
  <si>
    <t>สำนักงานจังหวัดตาก</t>
  </si>
  <si>
    <t>071</t>
  </si>
  <si>
    <t>สำนักงานจังหวัดสุโขทัย</t>
  </si>
  <si>
    <t>072</t>
  </si>
  <si>
    <t>สำนักงานจังหวัดพิษณุโลก</t>
  </si>
  <si>
    <t>073</t>
  </si>
  <si>
    <t>สำนักงานจังหวัดพิจิตร</t>
  </si>
  <si>
    <t>074</t>
  </si>
  <si>
    <t>สำนักงานจังหวัดเพชรบูรณ์</t>
  </si>
  <si>
    <t>075</t>
  </si>
  <si>
    <t>สำนักงานจังหวัดราชบุรี</t>
  </si>
  <si>
    <t>076</t>
  </si>
  <si>
    <t>077</t>
  </si>
  <si>
    <t>สำนักงานจังหวัดสุพรรณบุรี</t>
  </si>
  <si>
    <t>078</t>
  </si>
  <si>
    <t>สำนักงานจังหวัดนครปฐม</t>
  </si>
  <si>
    <t>079</t>
  </si>
  <si>
    <t>สำนักงานจังหวัดสมุทรสาคร</t>
  </si>
  <si>
    <t>080</t>
  </si>
  <si>
    <t>สำนักงานจังหวัดสมุทรสงคราม</t>
  </si>
  <si>
    <t>081</t>
  </si>
  <si>
    <t>สำนักงานจังหวัดเพชรบุรี</t>
  </si>
  <si>
    <t>082</t>
  </si>
  <si>
    <t>สำนักงานจังหวัดประจวบคีรีขันธ์</t>
  </si>
  <si>
    <t>083</t>
  </si>
  <si>
    <t>สำนักงานจังหวัดนครศรีธรรมราช</t>
  </si>
  <si>
    <t>084</t>
  </si>
  <si>
    <t>สำนักงานจังหวัดกระบี่</t>
  </si>
  <si>
    <t>085</t>
  </si>
  <si>
    <t>สำนักงานจังหวัดพังงา</t>
  </si>
  <si>
    <t>086</t>
  </si>
  <si>
    <t>สำนักงานจังหวัดภูเก็ต</t>
  </si>
  <si>
    <t>087</t>
  </si>
  <si>
    <t>088</t>
  </si>
  <si>
    <t>สำนักงานจังหวัดระนอง</t>
  </si>
  <si>
    <t>089</t>
  </si>
  <si>
    <t>สำนักงานจังหวัดชุมพร</t>
  </si>
  <si>
    <t>090</t>
  </si>
  <si>
    <t>สำนักงานจังหวัดสงขลา</t>
  </si>
  <si>
    <t>091</t>
  </si>
  <si>
    <t>สำนักงานจังหวัดสตูล</t>
  </si>
  <si>
    <t>092</t>
  </si>
  <si>
    <t>สำนักงานจังหวัดตรัง</t>
  </si>
  <si>
    <t>093</t>
  </si>
  <si>
    <t>สำนักงานจังหวัดพัทลุง</t>
  </si>
  <si>
    <t>094</t>
  </si>
  <si>
    <t>สำนักงานจังหวัดปัตตานี</t>
  </si>
  <si>
    <t>095</t>
  </si>
  <si>
    <t>สำนักงานจังหวัดยะลา</t>
  </si>
  <si>
    <t>096</t>
  </si>
  <si>
    <t>สำนักงานจังหวัดนราธิวาส</t>
  </si>
  <si>
    <t>173</t>
  </si>
  <si>
    <t>สำนักงานจังหวัดบึงกาฬ</t>
  </si>
  <si>
    <t>รวมค่าใช้จ่ายหน่วยงานหลัก</t>
  </si>
  <si>
    <t>หน่วยงานสนับสนุน</t>
  </si>
  <si>
    <t>006</t>
  </si>
  <si>
    <t>008</t>
  </si>
  <si>
    <t>สำนักตรวจราชการและเรื่องราวร้องทุกข์</t>
  </si>
  <si>
    <t>010</t>
  </si>
  <si>
    <t>กองกลาง</t>
  </si>
  <si>
    <t>011</t>
  </si>
  <si>
    <t>กองการเจ้าหน้าที่</t>
  </si>
  <si>
    <t>012</t>
  </si>
  <si>
    <t>กลุ่มงานช่วยปลัดกระทรวง</t>
  </si>
  <si>
    <t>013</t>
  </si>
  <si>
    <t>กลุ่มงานที่ปรึกษากฎหมาย</t>
  </si>
  <si>
    <t>014</t>
  </si>
  <si>
    <t>015</t>
  </si>
  <si>
    <t>017</t>
  </si>
  <si>
    <t>กลุ่มงานพัฒนาระบบบริหาร</t>
  </si>
  <si>
    <t>020</t>
  </si>
  <si>
    <t>กองคลัง</t>
  </si>
  <si>
    <t>021</t>
  </si>
  <si>
    <t>รวมค่าใช้จ่ายหน่วยงานสนับสนุน</t>
  </si>
  <si>
    <t>รวมค่าใช้จ่ายทั้งสิ้น</t>
  </si>
  <si>
    <t>ตารางที่ 3 รายงานต้นทุนกิจกรรมย่อยแยกตามแหล่งเงิน</t>
  </si>
  <si>
    <t>กิจกรรมย่อย</t>
  </si>
  <si>
    <t>ค่าเสื่อมราคา</t>
  </si>
  <si>
    <t>ต้นทุนรวม</t>
  </si>
  <si>
    <t>ปริมาณ</t>
  </si>
  <si>
    <t>หน่วยนับ</t>
  </si>
  <si>
    <t>ต้นทุนต่อหน่วย</t>
  </si>
  <si>
    <t>กิจกรรมย่อยหลัก</t>
  </si>
  <si>
    <t>เรื่อง</t>
  </si>
  <si>
    <t>จังหวัด</t>
  </si>
  <si>
    <t>กิจกรรม</t>
  </si>
  <si>
    <t>ครั้ง</t>
  </si>
  <si>
    <t>รายงาน</t>
  </si>
  <si>
    <t>ราย</t>
  </si>
  <si>
    <t>งานเพิ่มประสิทธิภาพงานบุคคล อปท.</t>
  </si>
  <si>
    <t>กิจกรรมย่อยสนับสนุน</t>
  </si>
  <si>
    <t>งานด้านการเงินและบัญชี</t>
  </si>
  <si>
    <t>รายการ</t>
  </si>
  <si>
    <t>ชม./คน/วัน</t>
  </si>
  <si>
    <t>ชม./คน/งาน</t>
  </si>
  <si>
    <t>เครื่อง</t>
  </si>
  <si>
    <t>ด้าน</t>
  </si>
  <si>
    <t>งานพัฒนาระบบบริหารราชการ</t>
  </si>
  <si>
    <t>เรื่อง/เข้าออก</t>
  </si>
  <si>
    <t>งานสนับสนุนบริหารราชการทั่วไป</t>
  </si>
  <si>
    <t>ระบบ</t>
  </si>
  <si>
    <t>การใช้ยานพาหนะส่วนกลาง</t>
  </si>
  <si>
    <t>กิโลเมตร</t>
  </si>
  <si>
    <t>ตารางที่ 5 รายงานต้นทุนผลผลิตย่อยแยกตามแหล่งเงิน</t>
  </si>
  <si>
    <t>ผลผลิต</t>
  </si>
  <si>
    <t>ตารางที่ 4 รายงานต้นทุนกิจกรรมหลักแยกตามแหล่งเงิน</t>
  </si>
  <si>
    <t>พัฒนาประสิทธิภาพและการประสานงานข่าวกรองและพัฒนาการข่าวภาคประชาชน</t>
  </si>
  <si>
    <t>สนับสนุนการบริหารราชการทั่วไป</t>
  </si>
  <si>
    <t>อำนวยการและประสานงานรัฐมนตรี</t>
  </si>
  <si>
    <t>ประชาสัมพันธ์และเผยแพร่</t>
  </si>
  <si>
    <t>ตารางที่ 6 รายงานต้นทุนผลผลิตหลักแยกตามแหล่งเงิน</t>
  </si>
  <si>
    <t>ตารางที่ 7 รายงานเปรียบเทียบต้นทุนกิจกรรมย่อยแยกตามแหล่งเงิน</t>
  </si>
  <si>
    <t>code</t>
  </si>
  <si>
    <t>ผลการเปรียบเทียบ</t>
  </si>
  <si>
    <t>ต้นทุนรวม เพิ่ม/(ลด)   %</t>
  </si>
  <si>
    <t xml:space="preserve">หน่วยนับ เพิ่ม/(ลด) %      </t>
  </si>
  <si>
    <t>ต้นทุนต่อหน่วยเพิ่ม/(ลด)     %</t>
  </si>
  <si>
    <t>เล่ม</t>
  </si>
  <si>
    <t>ตารางที่ 8 รายงานเปรียบเทียบต้นทุนกิจกรรมหลักแยกตามแหล่งเงิน</t>
  </si>
  <si>
    <t>กิจกรรมหลัก</t>
  </si>
  <si>
    <t>ต้นทุนรวม เพิ่ม/(ลด)  %</t>
  </si>
  <si>
    <t>หน่วยงาน</t>
  </si>
  <si>
    <t>ตารางที่ 9 รายงานเปรียบเทียบต้นทุนผลผลิตย่อยแยกตามแหล่งเงิน</t>
  </si>
  <si>
    <t>ผลผลิตย่อย</t>
  </si>
  <si>
    <t xml:space="preserve">หน่วยนับ เพิ่ม/(ลด)     %  </t>
  </si>
  <si>
    <t>ต้นทุนต่อหน่วยเพิ่ม/(ลด)    %</t>
  </si>
  <si>
    <t>ตารางที่ 10 รายงานเปรียบเทียบต้นทุนผลผลิตหลักแยกตามแหล่งเงิน</t>
  </si>
  <si>
    <t>ผลผลิตหลัก</t>
  </si>
  <si>
    <t>ตารางที่ 11 รายงานต้นทุนทางตรงตามศูนย์ต้นทุนแยกตามประเภทค่าใช้จ่ายและลักษณะของต้นทุน (คงที่/ผันแปร)</t>
  </si>
  <si>
    <t>ต้นทุนคงที่ เพิ่ม/(ลด) %</t>
  </si>
  <si>
    <t>ต้นทุนผันแปร เพิ่ม/(ลด)  %</t>
  </si>
  <si>
    <t>ต้นทุนรวม เพิ่ม/(ลด) %</t>
  </si>
  <si>
    <t>ต้นทุนคงที่</t>
  </si>
  <si>
    <t>ยอดรวมต้นทุนคงที่</t>
  </si>
  <si>
    <t>ต้นทุนผันแปร</t>
  </si>
  <si>
    <t>ยอดรวมต้นทุนผันแปร</t>
  </si>
  <si>
    <t>ค่าตอบแทน ใช้สอยวัสดุและสาธารณูปโภค</t>
  </si>
  <si>
    <t>กองการต่างประเทศ</t>
  </si>
  <si>
    <t>รวมค่าใช้จ่ายหน่วยงานหลัก*</t>
  </si>
  <si>
    <t>สำนักงานกฎหมาย</t>
  </si>
  <si>
    <t>กลุ่มงานตรวจสอบภายในระดับกระทรวง</t>
  </si>
  <si>
    <t>หน่วยงานตรวจสอบภายใน สป.</t>
  </si>
  <si>
    <t>สำนักงานรัฐมนตรี มท.</t>
  </si>
  <si>
    <t>สำนักงานจังหวัดศรีสะเกษ</t>
  </si>
  <si>
    <t>สำนักงานจังหวัดกาญจนบุรี</t>
  </si>
  <si>
    <t>สำนักงานจังหวัดสุราษฏร์ธานี</t>
  </si>
  <si>
    <t>รวมค่าใช้จ่ายหน่วยงานสนับสนุน**</t>
  </si>
  <si>
    <t>ตารางที่ 12 รายงานเปรียบเทียบต้นทุนทางอ้อมตามลักษณะของต้นทุน (คงที่/ผันแปร)</t>
  </si>
  <si>
    <t>ลำดับ</t>
  </si>
  <si>
    <t>ต้นทุนทางอ้อม</t>
  </si>
  <si>
    <t>ต้นทุนคงที่ เพิ่ม/(ลด)%</t>
  </si>
  <si>
    <t>ต้นทุนผันแปร เพิ่ม/(ลด) %</t>
  </si>
  <si>
    <t>ต้นทุนรวม เพิ่ม/(ลด)%</t>
  </si>
  <si>
    <t>ค่าตอบแทนใช้สอยวัสดุ และสาธารณูปโภค</t>
  </si>
  <si>
    <t>ค่ารักษาความมั่นคงของประเทศ</t>
  </si>
  <si>
    <t>ตาราง 1 รายงานต้นทุนรวมของหน่วยงานโดยแยกประเภทตามแหล่งของเงิน</t>
  </si>
  <si>
    <t xml:space="preserve">ค่าใช้จ่ายอื่น </t>
  </si>
  <si>
    <t>5101040102</t>
  </si>
  <si>
    <t>5101040103</t>
  </si>
  <si>
    <t>5101040104</t>
  </si>
  <si>
    <t>5101040105</t>
  </si>
  <si>
    <t>5101040106</t>
  </si>
  <si>
    <t>5101040107</t>
  </si>
  <si>
    <t>5101040108</t>
  </si>
  <si>
    <t>5101040111</t>
  </si>
  <si>
    <t>5101040120</t>
  </si>
  <si>
    <t>5101040199</t>
  </si>
  <si>
    <t>5101040202</t>
  </si>
  <si>
    <t>5101040204</t>
  </si>
  <si>
    <t>5101040205</t>
  </si>
  <si>
    <t>5101040206</t>
  </si>
  <si>
    <t>5101040207</t>
  </si>
  <si>
    <t>5209010112</t>
  </si>
  <si>
    <t>5210010102</t>
  </si>
  <si>
    <t>5210010103</t>
  </si>
  <si>
    <t>5210010105</t>
  </si>
  <si>
    <t>5210010117</t>
  </si>
  <si>
    <t>TE-เงินทดรองราชการ</t>
  </si>
  <si>
    <t>5210010118</t>
  </si>
  <si>
    <t>5210010119</t>
  </si>
  <si>
    <t>งานพัฒนาตามแนวทางพระราชดำริ</t>
  </si>
  <si>
    <t>งานติดตามวิเคราะห์ประเมินข่าว</t>
  </si>
  <si>
    <t>งานเตรียมความพร้อม/ความร่วมมืออาเซียน</t>
  </si>
  <si>
    <t>งานบริหารจัดการความรู้</t>
  </si>
  <si>
    <t>งานด้านช่วยอำนวยการ</t>
  </si>
  <si>
    <t>งานบำรุงรักษาระบบคอมพิวเตอร์</t>
  </si>
  <si>
    <t>งานข้อมูลสารสนเทศจังหวัด</t>
  </si>
  <si>
    <t>รวมต้นทุนกิจกรรมย่อยหลัก</t>
  </si>
  <si>
    <t>รวมต้นทุนกิจกรรมย่อยสนับสนุน</t>
  </si>
  <si>
    <t>ประชาชนได้รับการปลูกฝังสำนึกรักสามัคคีและเสริมสร้างความปรองดองของคนในชาติ</t>
  </si>
  <si>
    <t>ส่งเสริมกิจกรรมการพัฒนาชนบทเชิงพื้นที่ประยุกต์ตามพระราชดำริ</t>
  </si>
  <si>
    <t>ส่งเสริมกิจกรรมการพัฒนาตามแนวทางพระราชดำริ</t>
  </si>
  <si>
    <t>เสริมสร้างการบริหารจัดการเชิงยุทธศาสตร์</t>
  </si>
  <si>
    <t>บริหารและพัฒนาทรัพยากรบุคคล ระบบงานและฐานความรู้</t>
  </si>
  <si>
    <t>พัฒนาและส่งเสริมการบริหารงานบุคคลส่วนท้องถิ่น</t>
  </si>
  <si>
    <t>สนับสนุนการบริหารงานจังหวัด/กลุ่มจังหวัดแบบบูรณาการ</t>
  </si>
  <si>
    <t>ส่วนราชการมีการบริหารจัดการที่มีประสิทธิภาพ</t>
  </si>
  <si>
    <t xml:space="preserve">รวมต้นทุนกิจกรรมย่อยทั้งสิ้น </t>
  </si>
  <si>
    <t>งานแก้ไขปัญหาความเดือดร้อนเร่งด่วน</t>
  </si>
  <si>
    <t>งานตามนโยบายรัฐบาล</t>
  </si>
  <si>
    <t>โครงการ</t>
  </si>
  <si>
    <t>รวมต้นทุนกิจกรรมหลัก</t>
  </si>
  <si>
    <t>รวมทั้งสิ้น</t>
  </si>
  <si>
    <t>สำนักนโยบายและแผน</t>
  </si>
  <si>
    <t>คน</t>
  </si>
  <si>
    <t>ประเภทค่าใช้จ่าย</t>
  </si>
  <si>
    <t>งานผลิตรายการวิทยุมหาดไทยชวนรู้</t>
  </si>
  <si>
    <t>การเตรียมความพร้อมสู่ประชาคมอาเซียน</t>
  </si>
  <si>
    <t>สนับสนุนจังหวัด/กลุ่มจังหวัดเพื่อรองรับประชาคมเศรษฐกิจอาเซียนฯ</t>
  </si>
  <si>
    <t>งานสร้าง/ขยายเครือข่ายประชาชนด้านการข่าว</t>
  </si>
  <si>
    <t>คชจ.ดำเนินงานรักษาความมั่นคงฯ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</si>
  <si>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</si>
  <si>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</si>
  <si>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</si>
  <si>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</si>
  <si>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</si>
  <si>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</si>
  <si>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</si>
  <si>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</si>
  <si>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</si>
  <si>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</si>
  <si>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</si>
  <si>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</si>
  <si>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</si>
  <si>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</si>
  <si>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</si>
  <si>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</si>
  <si>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</si>
  <si>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</si>
  <si>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</si>
  <si>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</si>
  <si>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</si>
  <si>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</si>
  <si>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</si>
  <si>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</si>
  <si>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</si>
  <si>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</si>
  <si>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</si>
  <si>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</si>
  <si>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</si>
  <si>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</si>
  <si>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</si>
  <si>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</si>
  <si>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</si>
  <si>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</si>
  <si>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</si>
  <si>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</si>
  <si>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</si>
  <si>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</si>
  <si>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</si>
  <si>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</si>
  <si>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</si>
  <si>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</si>
  <si>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</si>
  <si>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</si>
  <si>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</si>
  <si>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</si>
  <si>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</si>
  <si>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</si>
  <si>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</si>
  <si>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</si>
  <si>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</si>
  <si>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งานจัดหาพัสดุ</t>
  </si>
  <si>
    <t>งานบริหารงานบุคคล</t>
  </si>
  <si>
    <t>งานพัฒนาทรัพยากรบุคคล</t>
  </si>
  <si>
    <t>งานวิจัยและพัฒนาทรัพยากรบุคคล</t>
  </si>
  <si>
    <t>งานตรวจสอบภายใน</t>
  </si>
  <si>
    <t>งานสนับสนุนการปฏิบัติงานตรวจสอบของหน่วยงาน มท.</t>
  </si>
  <si>
    <t>งานด้านสารบรรณกรม</t>
  </si>
  <si>
    <t>งานเสริมสร้างความปรองดอง</t>
  </si>
  <si>
    <t>งานสนับสนุนการแก้ไขปัญหายาเสพติดในพื้นที่</t>
  </si>
  <si>
    <t>งานพัฒนาชนบทเชิงพื้นที่ ประยุกต์ตามพระราชดำริ</t>
  </si>
  <si>
    <t>งานสร้างความสัมพันธ์กับต่างประเทศ</t>
  </si>
  <si>
    <t>งานเจรจาและประชุมนานาชาติ</t>
  </si>
  <si>
    <t>งานประสานนโยบายผู้อพยพและหลบหนี</t>
  </si>
  <si>
    <t>งานเตรียมความพร้อมเพื่อรองรับการเข้าสู่ประชาคมอาเซียน</t>
  </si>
  <si>
    <t>งานจัดทำข้อเสนอแนะแนวทางป้องกันแก้ไขปัญหาที่ส่งผลกระทบต่อความสงบเรียบร้อยและความมั่นคง</t>
  </si>
  <si>
    <t>งานส่งเสริมศิลปวัฒนธรรมและประเพณีภาคใต้</t>
  </si>
  <si>
    <t>งานบริการระบบเทคโนโลยีการสื่อสาร</t>
  </si>
  <si>
    <t>งานบริการระบบเทคโนโลยีสารสนเทศ</t>
  </si>
  <si>
    <t>การบริหารจัดการเชิงยุทธศาสตร์</t>
  </si>
  <si>
    <t>งานสนับสนุนข้อมูลระบบข่าวสารเพื่อการบริหารงานจังหวัดแบบบูรณาการ</t>
  </si>
  <si>
    <t>งานสนับสนุนการแก้ไขปัญหาด้านที่พักอาศัยและที่ดินทำกิน</t>
  </si>
  <si>
    <t>งานร่างให้ความเห็นกลั่นกรองเกี่ยวกับกฎหมาย พัฒนาฯ</t>
  </si>
  <si>
    <t>งานตรวจราชการกระทรวงมหาดไทย</t>
  </si>
  <si>
    <t>งานประมวลวิเคราะห์เรื่องราวร้องทุกข์</t>
  </si>
  <si>
    <t>งานอำนวยการตรวจราชการและปฏิบัติงานสนับสนุนภารกิจของรัฐมนตรี</t>
  </si>
  <si>
    <t>งานประชาสัมพันธ์สนับสนุนการแก้ไขปัญหายาเสพติด</t>
  </si>
  <si>
    <t>งานประชาสัมพันธ์การพัฒนาตามแนวทางพระราชดำริและเทิดทูนไว้ซึ่งสถาบัน</t>
  </si>
  <si>
    <t>งานประชาสัมพันธ์การเตรียมความพร้อมสู่ประชาคมอาเซียน</t>
  </si>
  <si>
    <t>งานพัฒนาความร่วมมือภาครัฐและภาคเอกชน</t>
  </si>
  <si>
    <t>งานส่งเสริมและพัฒนาระบบการบริหารงานและบุคลากรจังหวัด/กลุ่มจังหวัด</t>
  </si>
  <si>
    <t>งานพัฒนาประสิทธิภาพ การติดตามประเมินผลระดับจังหวัด/กลุ่มจังหวัด</t>
  </si>
  <si>
    <t>งานพัฒนาเมืองเศรษฐกิจชายแดน</t>
  </si>
  <si>
    <t>งานติดตามประเมินผลการบริหารงานบุคคลของ อปท.</t>
  </si>
  <si>
    <t>งานจัดทำรายงานและประชาสัมพันธ์ประจำปีของ กถ.</t>
  </si>
  <si>
    <t>งานส่งเสริมมาตรฐานคุณธรรมจริยธรรม อปท.</t>
  </si>
  <si>
    <t>งานด้านการพัฒนาความรู้ด้านกฎหมายของ อปท.</t>
  </si>
  <si>
    <t>งานยุทธศาสตร์การพัฒนาจังหวัด</t>
  </si>
  <si>
    <t>เสริมสร้างเครือข่ายสื่อสารเพื่อความมั่นคง</t>
  </si>
  <si>
    <t>เพิ่มขีดความสามารถการบริหารจัดการเพื่อรองรับการเป็นประชาคมอาเซียน</t>
  </si>
  <si>
    <t>บริการเครือข่ายระบบสื่อสารเทคโนโลยีสารสนเทศ</t>
  </si>
  <si>
    <t>สนับสนุนระบบข้อมูลข่าวสารเพื่อการบริหารงานจังหวัดแบบบูรณาการ</t>
  </si>
  <si>
    <t>สนับสนุนการแก้ไขปัญหาด้านที่พักอาศัยและที่ดินทำกิน</t>
  </si>
  <si>
    <t>งานจัดทำข้อเสนอแนะแนวทางป้องกันแก้ไขปัญหาที่ส่งผลกระทบต่อความสงบฯ</t>
  </si>
  <si>
    <t>ต้นทุนผลผลิตประจำปีงบประมาณ พ.ศ. 2557 (ต.ค.56-ก.ย.57)</t>
  </si>
  <si>
    <t>สนับสนุนงานตามนโยบายรัฐบาล</t>
  </si>
  <si>
    <t>รวมผลผลิตย่อย</t>
  </si>
  <si>
    <t>หน่วยงานตรวจสอบภายในกระทรวง</t>
  </si>
  <si>
    <t>ต้นทุนทางตรง ปีงบประมาณ พ.ศ. 2557</t>
  </si>
  <si>
    <t>ครั้ง/ปี</t>
  </si>
  <si>
    <t>กิจกรรม/โครงการ</t>
  </si>
  <si>
    <t>56 มีสองงาน 130 131</t>
  </si>
  <si>
    <t xml:space="preserve">     ค่าตอบแทน     ใช้สอยวัสดุและสาธารณูปโภค</t>
  </si>
  <si>
    <t>สบจ</t>
  </si>
  <si>
    <t>สดร.</t>
  </si>
  <si>
    <t>สนผ</t>
  </si>
  <si>
    <t>สกถ.</t>
  </si>
  <si>
    <t>ศสส</t>
  </si>
  <si>
    <t>สน.</t>
  </si>
  <si>
    <t>สตร.</t>
  </si>
  <si>
    <t>ตท.</t>
  </si>
  <si>
    <t>กก.</t>
  </si>
  <si>
    <t>กอป.</t>
  </si>
  <si>
    <t>ตภ.มท.</t>
  </si>
  <si>
    <t>ตภ.สป.</t>
  </si>
  <si>
    <t>ศปก.</t>
  </si>
  <si>
    <t>กพร.</t>
  </si>
  <si>
    <t>130 131</t>
  </si>
  <si>
    <t>สร.มท.</t>
  </si>
  <si>
    <t>สน</t>
  </si>
  <si>
    <t>สกม.</t>
  </si>
  <si>
    <t>สนผ.</t>
  </si>
  <si>
    <t>จว.</t>
  </si>
  <si>
    <t>กค.</t>
  </si>
  <si>
    <t>*กิจกรรมด้านแผนงาน</t>
  </si>
  <si>
    <t>*กิจกรรมด้านเทคโนโลยีสารสนเทศหน่วยงาน</t>
  </si>
  <si>
    <t>*กิจกรรมด้านเครือข่ายอินเตอร์เน็ตและเว็ปไซต์</t>
  </si>
  <si>
    <t>ต้นทุนผลผลิตประจำปีงบประมาณ พ.ศ. 2558 (ต.ค.57-ก.ย.58)</t>
  </si>
  <si>
    <t>ระหว่างปีงบประมาณ 2557 (ต.ค.56-ก.ย.57)และ ประจำปีงบประมาณ 2558 (ต.ค.57-ก.ย.58)</t>
  </si>
  <si>
    <t>5201</t>
  </si>
  <si>
    <t>5203</t>
  </si>
  <si>
    <t>ค่าบัญชีต้นทุนการกู้ยืม</t>
  </si>
  <si>
    <t>ประจำปีงบประมาณ พ.ศ. 2558  (ต.ค.57 - ก.ย.58)</t>
  </si>
  <si>
    <t>5101030208</t>
  </si>
  <si>
    <t>เงินช่วยค่ารักษาพยาบาลประเภทผู้ป่วยใน-รพ.เอกชน</t>
  </si>
  <si>
    <t>5101040118</t>
  </si>
  <si>
    <t>บำนาญตกทอด</t>
  </si>
  <si>
    <t>5107030101</t>
  </si>
  <si>
    <t>พักเบิกเงินอุดหนุน</t>
  </si>
  <si>
    <t>5210010106</t>
  </si>
  <si>
    <t>TE-หน่วยงานโอนเงินให้หน่วยงานอื่น</t>
  </si>
  <si>
    <t>ค่าใช้จ่ายค่าวัสดุ ค่าใช้สอย และค่าสาธารณูปโภค</t>
  </si>
  <si>
    <t>ค่าใช้จ่ายบัญชีต้นทุนการกู้ยืม</t>
  </si>
  <si>
    <t>คชจ.ในการดำเนินการรักษาความมั่นคงของประเทศ</t>
  </si>
  <si>
    <t>ประจำปีงบประมาณ 2558 (ต.ค.57-ก.ย.58)</t>
  </si>
  <si>
    <t>153</t>
  </si>
  <si>
    <t>154</t>
  </si>
  <si>
    <t>155</t>
  </si>
  <si>
    <t>156</t>
  </si>
  <si>
    <t>157</t>
  </si>
  <si>
    <t>ประจำปีงบประมาณ 2558  (ต.ค.57-ก.ย.58)</t>
  </si>
  <si>
    <t>งานสนับสนุนกิจกรรมการปลูกจิตสำนึกจริยธรรมและคุณธรรม</t>
  </si>
  <si>
    <t>ฉบับ</t>
  </si>
  <si>
    <t>วัน/คน/งาน</t>
  </si>
  <si>
    <t>งานตรวจสอบภายในด้านการดำเนินงาน</t>
  </si>
  <si>
    <t>งานตรวจสอบภายในด้านระบบงานสารสนเทศ</t>
  </si>
  <si>
    <t>งานตรวจสอบภายในด้านการปฏิบัติงาน</t>
  </si>
  <si>
    <t>งานตรวจสอบภายในด้านการให้คำปรึกษาและงานอื่นๆ</t>
  </si>
  <si>
    <t>จำนวนเอกสารรายการ</t>
  </si>
  <si>
    <t>จำนวนครั้งของการจัดซื้อจัดจ้าง</t>
  </si>
  <si>
    <t>จำนวนบุคลากร</t>
  </si>
  <si>
    <t>จำนวนชั่วโมง/คนฝึกอบรม</t>
  </si>
  <si>
    <t>จำนวนงานตรวจสอบ/คนวัน</t>
  </si>
  <si>
    <t>จำนวนหนังสือเข้า-ออก</t>
  </si>
  <si>
    <t>การพัฒนาเทคโนโลยีสารสนเทศและการสื่อสาร</t>
  </si>
  <si>
    <t>สนับสนุนการนำนโยบายการแก้ไขปัญหายาเสพติดไปสู่การปฏิบัติในระดับพื้นที่</t>
  </si>
  <si>
    <t>สนับสนุนกิจกรรมการปลูกจิตสำนึกจริยธรรมและคุณธรรม</t>
  </si>
  <si>
    <t>ส่งเสริมกิจกรรมการปลูกฝังสำนึกรักสามัคคีและเสริมสร้างความปรองดองของคนในชาติ</t>
  </si>
  <si>
    <t>ส่งเสริมกิจกรรมการพัฒนาตามหลักปรัชญาของเศรษฐกิจพอเพืยง</t>
  </si>
  <si>
    <t>อำนวยความเป็นธรรมและสร้างเสริมราชการใสสะอาด</t>
  </si>
  <si>
    <t>การพิจารณาร่างกฎหมายและข้อหารือทางข้อกฎหมาย</t>
  </si>
  <si>
    <t>อำนวยการและประสานนโยบายกิจการต่างประเทศ กิจการชายแดนและผู้อพยพ</t>
  </si>
  <si>
    <t>รวมผลผลิตหลัก</t>
  </si>
  <si>
    <t>ส่วนราชการมีระบบเทคโนโลยีสารสนเทศและการสื่อสารที่มีประสิทธิภาพ</t>
  </si>
  <si>
    <t>สนับสนุนการแก้ไขปัญหายาเสพติดในระดับพื้นที่</t>
  </si>
  <si>
    <t>ส่วนราชการมีบุคลากรและบริหารจัดการที่มีประสิทธิภาพ ปฏิบัติตนตามจริยธรรม คุณธรรมที่ดี</t>
  </si>
  <si>
    <t>ขับเคลื่อนการพัฒนาตามแนวพระราชดำริและเทิดทูนไว้ซึ่งสถาบัน</t>
  </si>
  <si>
    <t>งานสร้าง/ขยายเครือข่ายประชาชน</t>
  </si>
  <si>
    <t>งานประชาสัมพันธ์ตามแนวทางพระราชดำริ</t>
  </si>
  <si>
    <t>งานตรวจสอบภายในด้านการเงินและการปฏิบัติตามข้อกำหนด</t>
  </si>
  <si>
    <t>การตรวจสอบภายในด้านการดำเนินงาน</t>
  </si>
  <si>
    <t>การตรวจสอบภายในด้านระบบงานสารสนเทศ</t>
  </si>
  <si>
    <t>การตรวจสอบภายในด้านการปฏิบัติงาน</t>
  </si>
  <si>
    <t>การตรวจสอบภายในด้านการให้คำปรึกษาและงานอื่นๆ</t>
  </si>
  <si>
    <t>ระหว่างปีงบประมาณ 2557(ต.ค.56-ก.ย.57)และ ประจำปีงบประมาณ 2558 (ต.ค.57-ก.ย.58)</t>
  </si>
  <si>
    <t>ต้นทุนทางตรง ปีงบประมาณ พ.ศ. 2558</t>
  </si>
  <si>
    <t>ระหว่างปีงบประมาณ 2557 (ต.ค.56-ก.ย.57) และ ประจำปีงบประมาณ 2558 (ต.ค.57-ก.ย.58)</t>
  </si>
  <si>
    <t>ระหว่างประจำปีงบประมาณ 2557 (ต.ค.56-ก.ย.57) และ ประจำปีงบประมาณ 2558 (ต.ค.57-ก.ย.58)</t>
  </si>
  <si>
    <t>ปีงบประมาณ พ.ศ.2557</t>
  </si>
  <si>
    <t>ปีงบประมาณ พ.ศ. 2558</t>
  </si>
  <si>
    <t>ต.4</t>
  </si>
  <si>
    <t>ทางตรง (คงที่ กับ ผันแปร) มาจากตาราง 2</t>
  </si>
  <si>
    <t>มาจากตาราง 2 ผลสุดท้าย ตาราง 11,12 ต้องเท่ากับต้นทุนทั้งหมด</t>
  </si>
  <si>
    <t xml:space="preserve">ครั้ง </t>
  </si>
  <si>
    <t>***กิจกรรมด้านแผนงาน</t>
  </si>
  <si>
    <t>หมู่บ้าน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</si>
</sst>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43" x14ac:knownFonts="1">
    <font>
      <sz val="10"/>
      <color indexed="8"/>
      <name val="Tahoma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name val="TH SarabunPSK"/>
      <family val="2"/>
    </font>
    <font>
      <b/>
      <sz val="24"/>
      <color indexed="8"/>
      <name val="TH SarabunPSK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sz val="14"/>
      <color rgb="FFFF0000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indexed="8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sz val="20"/>
      <color indexed="8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sz val="13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22"/>
      <color rgb="FFFF0000"/>
      <name val="TH SarabunPSK"/>
      <family val="2"/>
    </font>
    <font>
      <b/>
      <sz val="24"/>
      <color rgb="FFFF0000"/>
      <name val="TH SarabunPSK"/>
      <family val="2"/>
    </font>
    <font>
      <sz val="10"/>
      <color indexed="8"/>
      <name val="Arial"/>
      <family val="2"/>
    </font>
    <font>
      <b/>
      <sz val="18"/>
      <color rgb="FFFF0000"/>
      <name val="TH SarabunPSK"/>
      <family val="2"/>
    </font>
    <font>
      <sz val="10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18" fillId="0" borderId="0"/>
  </cellStyleXfs>
  <cellXfs count="79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/>
    <xf numFmtId="0" fontId="5" fillId="0" borderId="1" xfId="0" applyFont="1" applyBorder="1"/>
    <xf numFmtId="0" fontId="6" fillId="0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6" fillId="0" borderId="0" xfId="0" applyFont="1"/>
    <xf numFmtId="0" fontId="6" fillId="0" borderId="0" xfId="0" applyFont="1" applyBorder="1" applyAlignment="1">
      <alignment horizontal="center"/>
    </xf>
    <xf numFmtId="187" fontId="5" fillId="0" borderId="0" xfId="1" applyFont="1" applyFill="1"/>
    <xf numFmtId="187" fontId="5" fillId="0" borderId="0" xfId="1" applyFont="1"/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87" fontId="10" fillId="0" borderId="0" xfId="1" applyFont="1"/>
    <xf numFmtId="0" fontId="11" fillId="0" borderId="0" xfId="0" applyFont="1"/>
    <xf numFmtId="0" fontId="14" fillId="0" borderId="0" xfId="0" applyFont="1"/>
    <xf numFmtId="0" fontId="6" fillId="0" borderId="0" xfId="0" applyFont="1" applyFill="1" applyBorder="1"/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187" fontId="6" fillId="0" borderId="18" xfId="1" applyNumberFormat="1" applyFont="1" applyFill="1" applyBorder="1" applyAlignment="1">
      <alignment horizontal="center" vertical="center" shrinkToFit="1"/>
    </xf>
    <xf numFmtId="187" fontId="6" fillId="0" borderId="13" xfId="1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88" fontId="6" fillId="0" borderId="13" xfId="1" applyNumberFormat="1" applyFont="1" applyFill="1" applyBorder="1" applyAlignment="1">
      <alignment horizontal="center" vertical="center" shrinkToFit="1"/>
    </xf>
    <xf numFmtId="187" fontId="6" fillId="0" borderId="31" xfId="1" applyNumberFormat="1" applyFont="1" applyFill="1" applyBorder="1" applyAlignment="1">
      <alignment horizontal="center" vertical="center" shrinkToFit="1"/>
    </xf>
    <xf numFmtId="187" fontId="6" fillId="0" borderId="32" xfId="1" applyNumberFormat="1" applyFont="1" applyFill="1" applyBorder="1" applyAlignment="1">
      <alignment horizontal="center" vertical="center" shrinkToFit="1"/>
    </xf>
    <xf numFmtId="43" fontId="4" fillId="0" borderId="11" xfId="0" applyNumberFormat="1" applyFont="1" applyBorder="1" applyAlignment="1">
      <alignment shrinkToFit="1"/>
    </xf>
    <xf numFmtId="43" fontId="6" fillId="0" borderId="0" xfId="0" applyNumberFormat="1" applyFont="1" applyAlignment="1">
      <alignment shrinkToFit="1"/>
    </xf>
    <xf numFmtId="0" fontId="15" fillId="0" borderId="0" xfId="0" applyFont="1"/>
    <xf numFmtId="0" fontId="8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3" fontId="16" fillId="0" borderId="0" xfId="0" applyNumberFormat="1" applyFont="1" applyAlignment="1">
      <alignment horizontal="center"/>
    </xf>
    <xf numFmtId="0" fontId="16" fillId="0" borderId="0" xfId="0" applyFont="1"/>
    <xf numFmtId="0" fontId="13" fillId="0" borderId="0" xfId="0" applyFont="1"/>
    <xf numFmtId="0" fontId="13" fillId="0" borderId="0" xfId="0" applyFont="1" applyFill="1"/>
    <xf numFmtId="187" fontId="8" fillId="0" borderId="0" xfId="1" applyFont="1"/>
    <xf numFmtId="0" fontId="8" fillId="0" borderId="0" xfId="0" applyFont="1" applyAlignment="1">
      <alignment shrinkToFit="1"/>
    </xf>
    <xf numFmtId="3" fontId="8" fillId="0" borderId="0" xfId="0" applyNumberFormat="1" applyFont="1" applyAlignment="1">
      <alignment horizontal="center"/>
    </xf>
    <xf numFmtId="43" fontId="8" fillId="0" borderId="0" xfId="0" applyNumberFormat="1" applyFont="1"/>
    <xf numFmtId="0" fontId="8" fillId="0" borderId="0" xfId="0" applyFont="1" applyAlignment="1">
      <alignment horizontal="center"/>
    </xf>
    <xf numFmtId="0" fontId="6" fillId="2" borderId="0" xfId="0" applyFont="1" applyFill="1"/>
    <xf numFmtId="187" fontId="6" fillId="2" borderId="0" xfId="1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187" fontId="5" fillId="2" borderId="0" xfId="1" applyFont="1" applyFill="1"/>
    <xf numFmtId="0" fontId="5" fillId="0" borderId="37" xfId="0" applyFont="1" applyFill="1" applyBorder="1" applyAlignment="1">
      <alignment horizontal="center" wrapText="1"/>
    </xf>
    <xf numFmtId="188" fontId="13" fillId="0" borderId="7" xfId="1" applyNumberFormat="1" applyFont="1" applyFill="1" applyBorder="1" applyAlignment="1">
      <alignment horizontal="center" vertical="center"/>
    </xf>
    <xf numFmtId="4" fontId="3" fillId="2" borderId="28" xfId="0" applyNumberFormat="1" applyFont="1" applyFill="1" applyBorder="1" applyAlignment="1">
      <alignment horizontal="right" wrapText="1"/>
    </xf>
    <xf numFmtId="187" fontId="4" fillId="0" borderId="28" xfId="0" applyNumberFormat="1" applyFont="1" applyBorder="1" applyAlignment="1">
      <alignment shrinkToFit="1"/>
    </xf>
    <xf numFmtId="0" fontId="4" fillId="0" borderId="28" xfId="0" applyFont="1" applyBorder="1" applyAlignment="1">
      <alignment horizontal="center" shrinkToFit="1"/>
    </xf>
    <xf numFmtId="43" fontId="4" fillId="0" borderId="28" xfId="0" applyNumberFormat="1" applyFont="1" applyBorder="1" applyAlignment="1">
      <alignment shrinkToFit="1"/>
    </xf>
    <xf numFmtId="4" fontId="3" fillId="2" borderId="1" xfId="0" applyNumberFormat="1" applyFont="1" applyFill="1" applyBorder="1" applyAlignment="1">
      <alignment horizontal="right" wrapText="1"/>
    </xf>
    <xf numFmtId="187" fontId="4" fillId="0" borderId="1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43" fontId="4" fillId="0" borderId="1" xfId="0" applyNumberFormat="1" applyFont="1" applyBorder="1" applyAlignment="1">
      <alignment shrinkToFit="1"/>
    </xf>
    <xf numFmtId="0" fontId="3" fillId="0" borderId="1" xfId="0" applyFont="1" applyFill="1" applyBorder="1" applyAlignment="1">
      <alignment shrinkToFit="1"/>
    </xf>
    <xf numFmtId="0" fontId="8" fillId="0" borderId="39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shrinkToFi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wrapText="1"/>
    </xf>
    <xf numFmtId="4" fontId="5" fillId="0" borderId="0" xfId="1" applyNumberFormat="1" applyFont="1"/>
    <xf numFmtId="187" fontId="16" fillId="0" borderId="0" xfId="1" applyFont="1" applyAlignment="1">
      <alignment horizontal="center"/>
    </xf>
    <xf numFmtId="187" fontId="5" fillId="6" borderId="2" xfId="1" applyFont="1" applyFill="1" applyBorder="1" applyAlignment="1">
      <alignment horizontal="right" shrinkToFit="1"/>
    </xf>
    <xf numFmtId="187" fontId="5" fillId="5" borderId="11" xfId="1" applyFont="1" applyFill="1" applyBorder="1" applyAlignment="1">
      <alignment horizontal="right" shrinkToFit="1"/>
    </xf>
    <xf numFmtId="187" fontId="5" fillId="5" borderId="20" xfId="0" applyNumberFormat="1" applyFont="1" applyFill="1" applyBorder="1" applyAlignment="1">
      <alignment shrinkToFit="1"/>
    </xf>
    <xf numFmtId="187" fontId="6" fillId="7" borderId="13" xfId="1" applyFont="1" applyFill="1" applyBorder="1" applyAlignment="1">
      <alignment shrinkToFit="1"/>
    </xf>
    <xf numFmtId="4" fontId="6" fillId="0" borderId="38" xfId="0" applyNumberFormat="1" applyFont="1" applyFill="1" applyBorder="1" applyAlignment="1">
      <alignment horizontal="center" vertical="top" wrapText="1" shrinkToFit="1"/>
    </xf>
    <xf numFmtId="0" fontId="6" fillId="0" borderId="20" xfId="0" applyFont="1" applyFill="1" applyBorder="1" applyAlignment="1">
      <alignment horizontal="center" vertical="top" wrapText="1" shrinkToFit="1"/>
    </xf>
    <xf numFmtId="0" fontId="6" fillId="0" borderId="36" xfId="0" applyFont="1" applyFill="1" applyBorder="1" applyAlignment="1">
      <alignment horizontal="center" vertical="top" wrapText="1" shrinkToFit="1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2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187" fontId="20" fillId="0" borderId="42" xfId="0" applyNumberFormat="1" applyFont="1" applyBorder="1"/>
    <xf numFmtId="187" fontId="6" fillId="3" borderId="43" xfId="1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17" fillId="0" borderId="1" xfId="0" applyFont="1" applyFill="1" applyBorder="1" applyAlignment="1">
      <alignment shrinkToFit="1"/>
    </xf>
    <xf numFmtId="0" fontId="25" fillId="0" borderId="0" xfId="0" applyFont="1"/>
    <xf numFmtId="0" fontId="25" fillId="0" borderId="0" xfId="0" applyFont="1" applyAlignment="1">
      <alignment shrinkToFit="1"/>
    </xf>
    <xf numFmtId="43" fontId="25" fillId="0" borderId="0" xfId="0" applyNumberFormat="1" applyFont="1"/>
    <xf numFmtId="0" fontId="8" fillId="0" borderId="41" xfId="0" applyFont="1" applyFill="1" applyBorder="1" applyAlignment="1">
      <alignment horizontal="center"/>
    </xf>
    <xf numFmtId="43" fontId="8" fillId="0" borderId="41" xfId="0" applyNumberFormat="1" applyFont="1" applyFill="1" applyBorder="1"/>
    <xf numFmtId="0" fontId="8" fillId="0" borderId="0" xfId="0" applyFont="1" applyFill="1"/>
    <xf numFmtId="4" fontId="8" fillId="0" borderId="0" xfId="0" applyNumberFormat="1" applyFont="1" applyFill="1"/>
    <xf numFmtId="0" fontId="8" fillId="0" borderId="26" xfId="0" applyFont="1" applyFill="1" applyBorder="1" applyAlignment="1">
      <alignment horizontal="center"/>
    </xf>
    <xf numFmtId="187" fontId="2" fillId="0" borderId="58" xfId="1" applyFont="1" applyFill="1" applyBorder="1" applyAlignment="1">
      <alignment horizontal="right" wrapText="1"/>
    </xf>
    <xf numFmtId="0" fontId="5" fillId="10" borderId="0" xfId="0" applyFont="1" applyFill="1"/>
    <xf numFmtId="4" fontId="2" fillId="0" borderId="1" xfId="1" applyNumberFormat="1" applyFont="1" applyFill="1" applyBorder="1" applyAlignment="1">
      <alignment horizontal="right" wrapText="1"/>
    </xf>
    <xf numFmtId="0" fontId="29" fillId="0" borderId="1" xfId="0" applyFont="1" applyFill="1" applyBorder="1" applyAlignment="1">
      <alignment horizontal="center" shrinkToFit="1"/>
    </xf>
    <xf numFmtId="4" fontId="27" fillId="0" borderId="48" xfId="1" applyNumberFormat="1" applyFont="1" applyFill="1" applyBorder="1" applyAlignment="1">
      <alignment horizontal="right" wrapText="1"/>
    </xf>
    <xf numFmtId="0" fontId="8" fillId="10" borderId="60" xfId="0" applyFont="1" applyFill="1" applyBorder="1" applyAlignment="1">
      <alignment horizontal="center" wrapText="1"/>
    </xf>
    <xf numFmtId="0" fontId="8" fillId="10" borderId="0" xfId="0" applyFont="1" applyFill="1"/>
    <xf numFmtId="0" fontId="13" fillId="3" borderId="15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shrinkToFit="1"/>
    </xf>
    <xf numFmtId="0" fontId="13" fillId="0" borderId="15" xfId="0" applyFont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43" fontId="8" fillId="10" borderId="0" xfId="0" applyNumberFormat="1" applyFont="1" applyFill="1" applyBorder="1"/>
    <xf numFmtId="2" fontId="8" fillId="0" borderId="0" xfId="0" applyNumberFormat="1" applyFont="1"/>
    <xf numFmtId="4" fontId="30" fillId="0" borderId="1" xfId="1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4" fontId="12" fillId="0" borderId="0" xfId="0" applyNumberFormat="1" applyFont="1"/>
    <xf numFmtId="0" fontId="26" fillId="2" borderId="40" xfId="0" applyFont="1" applyFill="1" applyBorder="1" applyAlignment="1">
      <alignment shrinkToFit="1"/>
    </xf>
    <xf numFmtId="0" fontId="26" fillId="2" borderId="1" xfId="0" applyFont="1" applyFill="1" applyBorder="1" applyAlignment="1">
      <alignment wrapText="1"/>
    </xf>
    <xf numFmtId="0" fontId="27" fillId="0" borderId="1" xfId="0" applyFont="1" applyFill="1" applyBorder="1" applyAlignment="1">
      <alignment shrinkToFit="1"/>
    </xf>
    <xf numFmtId="0" fontId="26" fillId="2" borderId="40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/>
    <xf numFmtId="4" fontId="5" fillId="0" borderId="24" xfId="0" applyNumberFormat="1" applyFont="1" applyFill="1" applyBorder="1"/>
    <xf numFmtId="0" fontId="5" fillId="0" borderId="0" xfId="0" applyFont="1" applyFill="1"/>
    <xf numFmtId="187" fontId="5" fillId="0" borderId="1" xfId="1" applyFont="1" applyFill="1" applyBorder="1" applyAlignment="1">
      <alignment horizontal="right" wrapText="1"/>
    </xf>
    <xf numFmtId="4" fontId="5" fillId="0" borderId="37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4" fontId="5" fillId="0" borderId="0" xfId="1" applyNumberFormat="1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5" fillId="12" borderId="0" xfId="0" applyFont="1" applyFill="1" applyBorder="1"/>
    <xf numFmtId="4" fontId="3" fillId="0" borderId="1" xfId="0" applyNumberFormat="1" applyFont="1" applyFill="1" applyBorder="1" applyAlignment="1">
      <alignment horizontal="right" wrapText="1"/>
    </xf>
    <xf numFmtId="4" fontId="5" fillId="0" borderId="0" xfId="0" applyNumberFormat="1" applyFont="1"/>
    <xf numFmtId="0" fontId="5" fillId="0" borderId="37" xfId="0" applyFont="1" applyBorder="1" applyAlignment="1">
      <alignment horizontal="center"/>
    </xf>
    <xf numFmtId="4" fontId="5" fillId="0" borderId="1" xfId="0" applyNumberFormat="1" applyFont="1" applyBorder="1"/>
    <xf numFmtId="4" fontId="5" fillId="0" borderId="2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6" fillId="8" borderId="20" xfId="0" applyNumberFormat="1" applyFont="1" applyFill="1" applyBorder="1"/>
    <xf numFmtId="0" fontId="14" fillId="0" borderId="0" xfId="0" applyFont="1" applyFill="1" applyBorder="1"/>
    <xf numFmtId="0" fontId="7" fillId="0" borderId="0" xfId="0" applyFont="1" applyFill="1" applyBorder="1"/>
    <xf numFmtId="0" fontId="14" fillId="0" borderId="0" xfId="0" applyFont="1" applyFill="1" applyAlignment="1">
      <alignment horizontal="center" shrinkToFit="1"/>
    </xf>
    <xf numFmtId="0" fontId="16" fillId="0" borderId="0" xfId="0" applyFont="1" applyFill="1" applyBorder="1"/>
    <xf numFmtId="0" fontId="7" fillId="0" borderId="0" xfId="0" applyFont="1" applyFill="1" applyBorder="1" applyAlignment="1">
      <alignment shrinkToFit="1"/>
    </xf>
    <xf numFmtId="4" fontId="7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 shrinkToFit="1"/>
    </xf>
    <xf numFmtId="0" fontId="3" fillId="0" borderId="37" xfId="0" quotePrefix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shrinkToFit="1"/>
    </xf>
    <xf numFmtId="4" fontId="17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 shrinkToFit="1"/>
    </xf>
    <xf numFmtId="4" fontId="3" fillId="0" borderId="23" xfId="0" applyNumberFormat="1" applyFont="1" applyFill="1" applyBorder="1" applyAlignment="1">
      <alignment shrinkToFi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shrinkToFit="1"/>
    </xf>
    <xf numFmtId="0" fontId="17" fillId="0" borderId="1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shrinkToFit="1"/>
    </xf>
    <xf numFmtId="43" fontId="5" fillId="0" borderId="0" xfId="0" applyNumberFormat="1" applyFont="1" applyFill="1" applyBorder="1"/>
    <xf numFmtId="187" fontId="8" fillId="0" borderId="0" xfId="1" applyFont="1" applyFill="1"/>
    <xf numFmtId="187" fontId="21" fillId="0" borderId="0" xfId="1" applyFont="1" applyFill="1"/>
    <xf numFmtId="187" fontId="5" fillId="0" borderId="0" xfId="1" applyFont="1" applyFill="1" applyBorder="1" applyAlignment="1">
      <alignment shrinkToFit="1"/>
    </xf>
    <xf numFmtId="187" fontId="22" fillId="0" borderId="0" xfId="1" applyFont="1" applyFill="1"/>
    <xf numFmtId="4" fontId="5" fillId="0" borderId="0" xfId="0" applyNumberFormat="1" applyFont="1" applyFill="1" applyBorder="1" applyAlignment="1">
      <alignment shrinkToFit="1"/>
    </xf>
    <xf numFmtId="4" fontId="5" fillId="0" borderId="0" xfId="0" applyNumberFormat="1" applyFont="1" applyFill="1" applyBorder="1"/>
    <xf numFmtId="187" fontId="8" fillId="0" borderId="0" xfId="1" applyNumberFormat="1" applyFont="1" applyFill="1" applyBorder="1"/>
    <xf numFmtId="187" fontId="5" fillId="0" borderId="0" xfId="1" applyNumberFormat="1" applyFont="1" applyFill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43" fontId="5" fillId="0" borderId="0" xfId="0" applyNumberFormat="1" applyFont="1" applyFill="1" applyBorder="1" applyAlignment="1">
      <alignment shrinkToFit="1"/>
    </xf>
    <xf numFmtId="0" fontId="5" fillId="8" borderId="0" xfId="0" applyFont="1" applyFill="1" applyBorder="1"/>
    <xf numFmtId="4" fontId="17" fillId="4" borderId="49" xfId="0" applyNumberFormat="1" applyFont="1" applyFill="1" applyBorder="1"/>
    <xf numFmtId="4" fontId="3" fillId="4" borderId="49" xfId="0" applyNumberFormat="1" applyFont="1" applyFill="1" applyBorder="1"/>
    <xf numFmtId="4" fontId="3" fillId="4" borderId="49" xfId="0" applyNumberFormat="1" applyFont="1" applyFill="1" applyBorder="1" applyAlignment="1">
      <alignment shrinkToFit="1"/>
    </xf>
    <xf numFmtId="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14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shrinkToFit="1"/>
    </xf>
    <xf numFmtId="0" fontId="3" fillId="0" borderId="0" xfId="0" applyFont="1" applyFill="1"/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 shrinkToFi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43" fontId="20" fillId="5" borderId="55" xfId="0" applyNumberFormat="1" applyFont="1" applyFill="1" applyBorder="1"/>
    <xf numFmtId="0" fontId="20" fillId="13" borderId="1" xfId="0" applyFont="1" applyFill="1" applyBorder="1" applyAlignment="1">
      <alignment horizontal="center"/>
    </xf>
    <xf numFmtId="4" fontId="20" fillId="13" borderId="1" xfId="0" applyNumberFormat="1" applyFont="1" applyFill="1" applyBorder="1"/>
    <xf numFmtId="4" fontId="25" fillId="0" borderId="1" xfId="0" applyNumberFormat="1" applyFont="1" applyFill="1" applyBorder="1"/>
    <xf numFmtId="4" fontId="25" fillId="0" borderId="37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" fontId="31" fillId="0" borderId="0" xfId="1" applyNumberFormat="1" applyFont="1" applyFill="1" applyBorder="1" applyAlignment="1">
      <alignment shrinkToFit="1"/>
    </xf>
    <xf numFmtId="187" fontId="11" fillId="0" borderId="0" xfId="1" applyFont="1"/>
    <xf numFmtId="187" fontId="13" fillId="0" borderId="7" xfId="1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61" xfId="0" applyFont="1" applyFill="1" applyBorder="1" applyAlignment="1">
      <alignment horizontal="center" vertical="center"/>
    </xf>
    <xf numFmtId="1" fontId="16" fillId="0" borderId="6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87" fontId="13" fillId="0" borderId="6" xfId="1" applyNumberFormat="1" applyFont="1" applyFill="1" applyBorder="1" applyAlignment="1">
      <alignment horizontal="center" vertical="center"/>
    </xf>
    <xf numFmtId="187" fontId="13" fillId="0" borderId="7" xfId="1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187" fontId="13" fillId="0" borderId="17" xfId="1" applyNumberFormat="1" applyFont="1" applyFill="1" applyBorder="1" applyAlignment="1">
      <alignment horizontal="center" vertical="center"/>
    </xf>
    <xf numFmtId="187" fontId="13" fillId="0" borderId="17" xfId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" fontId="27" fillId="0" borderId="1" xfId="1" applyNumberFormat="1" applyFont="1" applyFill="1" applyBorder="1" applyAlignment="1">
      <alignment horizontal="right" wrapText="1"/>
    </xf>
    <xf numFmtId="4" fontId="8" fillId="0" borderId="37" xfId="0" applyNumberFormat="1" applyFont="1" applyFill="1" applyBorder="1" applyAlignment="1">
      <alignment horizontal="center"/>
    </xf>
    <xf numFmtId="4" fontId="8" fillId="0" borderId="24" xfId="0" applyNumberFormat="1" applyFont="1" applyFill="1" applyBorder="1"/>
    <xf numFmtId="0" fontId="8" fillId="0" borderId="0" xfId="0" applyFont="1" applyFill="1" applyAlignment="1"/>
    <xf numFmtId="0" fontId="24" fillId="0" borderId="0" xfId="0" applyFont="1" applyFill="1"/>
    <xf numFmtId="0" fontId="8" fillId="0" borderId="0" xfId="0" applyFont="1" applyFill="1" applyAlignment="1">
      <alignment horizontal="center"/>
    </xf>
    <xf numFmtId="1" fontId="8" fillId="0" borderId="0" xfId="0" applyNumberFormat="1" applyFont="1" applyFill="1"/>
    <xf numFmtId="187" fontId="8" fillId="0" borderId="0" xfId="1" applyNumberFormat="1" applyFont="1" applyFill="1"/>
    <xf numFmtId="0" fontId="8" fillId="0" borderId="0" xfId="0" applyFont="1" applyFill="1" applyAlignment="1">
      <alignment shrinkToFit="1"/>
    </xf>
    <xf numFmtId="4" fontId="8" fillId="0" borderId="0" xfId="0" applyNumberFormat="1" applyFont="1" applyFill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2" fillId="0" borderId="1" xfId="0" applyFont="1" applyBorder="1"/>
    <xf numFmtId="187" fontId="0" fillId="0" borderId="0" xfId="1" applyFont="1"/>
    <xf numFmtId="4" fontId="21" fillId="0" borderId="0" xfId="0" applyNumberFormat="1" applyFont="1" applyFill="1"/>
    <xf numFmtId="4" fontId="10" fillId="0" borderId="0" xfId="0" applyNumberFormat="1" applyFont="1"/>
    <xf numFmtId="187" fontId="2" fillId="0" borderId="62" xfId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5" fillId="0" borderId="0" xfId="0" applyFont="1" applyAlignment="1">
      <alignment vertical="top"/>
    </xf>
    <xf numFmtId="0" fontId="9" fillId="0" borderId="63" xfId="0" applyFont="1" applyFill="1" applyBorder="1" applyAlignment="1">
      <alignment shrinkToFit="1"/>
    </xf>
    <xf numFmtId="0" fontId="8" fillId="0" borderId="63" xfId="0" applyFont="1" applyFill="1" applyBorder="1" applyAlignment="1">
      <alignment shrinkToFit="1"/>
    </xf>
    <xf numFmtId="0" fontId="17" fillId="0" borderId="63" xfId="0" applyFont="1" applyFill="1" applyBorder="1" applyAlignment="1">
      <alignment shrinkToFit="1"/>
    </xf>
    <xf numFmtId="0" fontId="17" fillId="0" borderId="64" xfId="0" applyFont="1" applyFill="1" applyBorder="1" applyAlignment="1">
      <alignment shrinkToFit="1"/>
    </xf>
    <xf numFmtId="0" fontId="17" fillId="0" borderId="23" xfId="0" applyFont="1" applyFill="1" applyBorder="1" applyAlignment="1">
      <alignment shrinkToFit="1"/>
    </xf>
    <xf numFmtId="0" fontId="13" fillId="10" borderId="65" xfId="0" applyFont="1" applyFill="1" applyBorder="1" applyAlignment="1">
      <alignment horizontal="center" shrinkToFit="1"/>
    </xf>
    <xf numFmtId="187" fontId="13" fillId="3" borderId="43" xfId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right" wrapText="1"/>
    </xf>
    <xf numFmtId="187" fontId="26" fillId="2" borderId="1" xfId="0" applyNumberFormat="1" applyFont="1" applyFill="1" applyBorder="1"/>
    <xf numFmtId="0" fontId="13" fillId="14" borderId="0" xfId="0" applyFont="1" applyFill="1"/>
    <xf numFmtId="0" fontId="29" fillId="14" borderId="0" xfId="0" applyFont="1" applyFill="1"/>
    <xf numFmtId="0" fontId="27" fillId="0" borderId="0" xfId="0" applyFont="1" applyFill="1"/>
    <xf numFmtId="0" fontId="29" fillId="6" borderId="0" xfId="0" applyFont="1" applyFill="1"/>
    <xf numFmtId="0" fontId="8" fillId="6" borderId="0" xfId="0" applyFont="1" applyFill="1"/>
    <xf numFmtId="0" fontId="27" fillId="0" borderId="0" xfId="0" applyFont="1" applyAlignment="1">
      <alignment vertical="center"/>
    </xf>
    <xf numFmtId="187" fontId="4" fillId="0" borderId="2" xfId="0" applyNumberFormat="1" applyFont="1" applyBorder="1" applyAlignment="1">
      <alignment shrinkToFit="1"/>
    </xf>
    <xf numFmtId="4" fontId="3" fillId="0" borderId="23" xfId="0" applyNumberFormat="1" applyFont="1" applyFill="1" applyBorder="1" applyAlignment="1">
      <alignment horizontal="right" wrapText="1"/>
    </xf>
    <xf numFmtId="187" fontId="4" fillId="0" borderId="28" xfId="1" applyFont="1" applyBorder="1" applyAlignment="1">
      <alignment horizontal="center" shrinkToFit="1"/>
    </xf>
    <xf numFmtId="187" fontId="4" fillId="0" borderId="1" xfId="1" applyFont="1" applyBorder="1" applyAlignment="1">
      <alignment horizontal="center" shrinkToFit="1"/>
    </xf>
    <xf numFmtId="0" fontId="16" fillId="0" borderId="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" fontId="5" fillId="17" borderId="1" xfId="0" applyNumberFormat="1" applyFont="1" applyFill="1" applyBorder="1" applyAlignment="1">
      <alignment horizontal="right" wrapText="1"/>
    </xf>
    <xf numFmtId="4" fontId="6" fillId="18" borderId="1" xfId="0" applyNumberFormat="1" applyFont="1" applyFill="1" applyBorder="1"/>
    <xf numFmtId="0" fontId="8" fillId="9" borderId="1" xfId="0" applyFont="1" applyFill="1" applyBorder="1" applyAlignment="1">
      <alignment horizontal="center" wrapText="1"/>
    </xf>
    <xf numFmtId="0" fontId="29" fillId="9" borderId="23" xfId="0" applyFont="1" applyFill="1" applyBorder="1" applyAlignment="1">
      <alignment horizontal="center" shrinkToFit="1"/>
    </xf>
    <xf numFmtId="4" fontId="32" fillId="9" borderId="1" xfId="1" applyNumberFormat="1" applyFont="1" applyFill="1" applyBorder="1" applyAlignment="1">
      <alignment horizontal="right" wrapText="1"/>
    </xf>
    <xf numFmtId="4" fontId="30" fillId="9" borderId="66" xfId="1" applyNumberFormat="1" applyFont="1" applyFill="1" applyBorder="1" applyAlignment="1">
      <alignment horizontal="right" wrapText="1"/>
    </xf>
    <xf numFmtId="0" fontId="8" fillId="9" borderId="59" xfId="0" applyFont="1" applyFill="1" applyBorder="1" applyAlignment="1">
      <alignment horizontal="center"/>
    </xf>
    <xf numFmtId="0" fontId="8" fillId="9" borderId="51" xfId="0" applyFont="1" applyFill="1" applyBorder="1" applyAlignment="1">
      <alignment horizontal="center"/>
    </xf>
    <xf numFmtId="43" fontId="8" fillId="9" borderId="56" xfId="0" applyNumberFormat="1" applyFont="1" applyFill="1" applyBorder="1"/>
    <xf numFmtId="0" fontId="8" fillId="16" borderId="1" xfId="0" applyFont="1" applyFill="1" applyBorder="1" applyAlignment="1">
      <alignment horizontal="center" wrapText="1"/>
    </xf>
    <xf numFmtId="0" fontId="17" fillId="16" borderId="23" xfId="0" applyFont="1" applyFill="1" applyBorder="1" applyAlignment="1">
      <alignment shrinkToFit="1"/>
    </xf>
    <xf numFmtId="187" fontId="28" fillId="16" borderId="4" xfId="1" applyFont="1" applyFill="1" applyBorder="1"/>
    <xf numFmtId="0" fontId="8" fillId="16" borderId="1" xfId="0" applyFont="1" applyFill="1" applyBorder="1" applyAlignment="1">
      <alignment horizontal="center"/>
    </xf>
    <xf numFmtId="43" fontId="8" fillId="16" borderId="1" xfId="0" applyNumberFormat="1" applyFont="1" applyFill="1" applyBorder="1"/>
    <xf numFmtId="0" fontId="27" fillId="16" borderId="1" xfId="0" applyFont="1" applyFill="1" applyBorder="1" applyAlignment="1">
      <alignment vertical="center" shrinkToFit="1"/>
    </xf>
    <xf numFmtId="0" fontId="27" fillId="16" borderId="1" xfId="0" applyFont="1" applyFill="1" applyBorder="1" applyAlignment="1">
      <alignment horizontal="center" vertical="center"/>
    </xf>
    <xf numFmtId="187" fontId="26" fillId="16" borderId="1" xfId="1" applyFont="1" applyFill="1" applyBorder="1" applyAlignment="1">
      <alignment horizontal="right" vertical="center" wrapText="1"/>
    </xf>
    <xf numFmtId="187" fontId="28" fillId="16" borderId="1" xfId="1" applyFont="1" applyFill="1" applyBorder="1" applyAlignment="1">
      <alignment vertical="center"/>
    </xf>
    <xf numFmtId="0" fontId="27" fillId="16" borderId="0" xfId="0" applyFont="1" applyFill="1" applyAlignment="1">
      <alignment vertical="center"/>
    </xf>
    <xf numFmtId="187" fontId="25" fillId="0" borderId="0" xfId="1" applyFont="1"/>
    <xf numFmtId="187" fontId="33" fillId="0" borderId="0" xfId="1" applyFont="1" applyAlignment="1">
      <alignment vertical="top"/>
    </xf>
    <xf numFmtId="187" fontId="34" fillId="0" borderId="0" xfId="1" applyFont="1"/>
    <xf numFmtId="187" fontId="34" fillId="0" borderId="0" xfId="1" applyFont="1" applyAlignment="1">
      <alignment vertical="top"/>
    </xf>
    <xf numFmtId="187" fontId="25" fillId="0" borderId="0" xfId="1" applyFont="1" applyFill="1"/>
    <xf numFmtId="0" fontId="5" fillId="0" borderId="0" xfId="0" applyFont="1" applyFill="1" applyAlignment="1">
      <alignment horizontal="center"/>
    </xf>
    <xf numFmtId="187" fontId="33" fillId="0" borderId="0" xfId="1" applyFont="1" applyFill="1" applyAlignment="1">
      <alignment vertical="top"/>
    </xf>
    <xf numFmtId="187" fontId="36" fillId="0" borderId="0" xfId="1" applyFont="1" applyFill="1"/>
    <xf numFmtId="0" fontId="35" fillId="2" borderId="0" xfId="0" applyFont="1" applyFill="1" applyAlignment="1">
      <alignment horizontal="center"/>
    </xf>
    <xf numFmtId="0" fontId="25" fillId="10" borderId="0" xfId="0" applyFont="1" applyFill="1"/>
    <xf numFmtId="187" fontId="25" fillId="0" borderId="0" xfId="0" applyNumberFormat="1" applyFont="1"/>
    <xf numFmtId="0" fontId="38" fillId="0" borderId="0" xfId="0" applyFont="1" applyFill="1"/>
    <xf numFmtId="187" fontId="35" fillId="0" borderId="0" xfId="1" applyFont="1" applyFill="1"/>
    <xf numFmtId="0" fontId="37" fillId="0" borderId="0" xfId="0" applyFont="1" applyAlignment="1"/>
    <xf numFmtId="0" fontId="38" fillId="0" borderId="0" xfId="0" applyFont="1" applyFill="1" applyBorder="1" applyAlignment="1">
      <alignment horizontal="left"/>
    </xf>
    <xf numFmtId="187" fontId="5" fillId="0" borderId="0" xfId="1" applyFont="1" applyFill="1" applyBorder="1"/>
    <xf numFmtId="0" fontId="5" fillId="0" borderId="23" xfId="0" applyFont="1" applyFill="1" applyBorder="1" applyAlignment="1">
      <alignment horizontal="left"/>
    </xf>
    <xf numFmtId="0" fontId="21" fillId="0" borderId="0" xfId="0" applyFont="1" applyFill="1" applyAlignment="1"/>
    <xf numFmtId="187" fontId="39" fillId="0" borderId="0" xfId="1" applyFont="1" applyFill="1"/>
    <xf numFmtId="0" fontId="35" fillId="0" borderId="0" xfId="0" applyFont="1" applyFill="1"/>
    <xf numFmtId="0" fontId="29" fillId="0" borderId="0" xfId="0" applyFont="1" applyFill="1"/>
    <xf numFmtId="0" fontId="21" fillId="19" borderId="0" xfId="0" applyFont="1" applyFill="1"/>
    <xf numFmtId="0" fontId="1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right" wrapText="1"/>
    </xf>
    <xf numFmtId="4" fontId="2" fillId="0" borderId="1" xfId="0" applyNumberFormat="1" applyFont="1" applyBorder="1"/>
    <xf numFmtId="187" fontId="2" fillId="0" borderId="68" xfId="1" applyFont="1" applyFill="1" applyBorder="1" applyAlignment="1">
      <alignment horizontal="right" wrapText="1"/>
    </xf>
    <xf numFmtId="0" fontId="3" fillId="0" borderId="4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43" fontId="25" fillId="0" borderId="41" xfId="0" applyNumberFormat="1" applyFont="1" applyFill="1" applyBorder="1"/>
    <xf numFmtId="0" fontId="25" fillId="0" borderId="4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6" fillId="2" borderId="1" xfId="0" applyFont="1" applyFill="1" applyBorder="1" applyAlignment="1"/>
    <xf numFmtId="4" fontId="4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shrinkToFit="1"/>
    </xf>
    <xf numFmtId="0" fontId="3" fillId="0" borderId="1" xfId="0" applyFont="1" applyFill="1" applyBorder="1" applyAlignment="1">
      <alignment horizontal="right" shrinkToFit="1"/>
    </xf>
    <xf numFmtId="187" fontId="3" fillId="4" borderId="49" xfId="0" applyNumberFormat="1" applyFont="1" applyFill="1" applyBorder="1" applyAlignment="1">
      <alignment shrinkToFit="1"/>
    </xf>
    <xf numFmtId="4" fontId="3" fillId="4" borderId="49" xfId="1" applyNumberFormat="1" applyFont="1" applyFill="1" applyBorder="1" applyAlignment="1">
      <alignment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vertical="top" wrapText="1"/>
    </xf>
    <xf numFmtId="188" fontId="25" fillId="0" borderId="2" xfId="1" applyNumberFormat="1" applyFont="1" applyFill="1" applyBorder="1" applyAlignment="1">
      <alignment horizontal="right" vertical="top"/>
    </xf>
    <xf numFmtId="2" fontId="8" fillId="0" borderId="1" xfId="2" applyNumberFormat="1" applyFont="1" applyBorder="1" applyAlignment="1">
      <alignment vertical="top" wrapText="1"/>
    </xf>
    <xf numFmtId="187" fontId="25" fillId="0" borderId="0" xfId="1" applyFont="1" applyAlignment="1">
      <alignment vertical="top"/>
    </xf>
    <xf numFmtId="0" fontId="35" fillId="0" borderId="0" xfId="0" applyFont="1"/>
    <xf numFmtId="187" fontId="5" fillId="0" borderId="1" xfId="1" applyFont="1" applyFill="1" applyBorder="1" applyAlignment="1">
      <alignment horizontal="right" vertical="top" wrapText="1"/>
    </xf>
    <xf numFmtId="187" fontId="5" fillId="0" borderId="1" xfId="0" applyNumberFormat="1" applyFont="1" applyBorder="1" applyAlignment="1">
      <alignment vertical="top"/>
    </xf>
    <xf numFmtId="4" fontId="5" fillId="0" borderId="69" xfId="0" applyNumberFormat="1" applyFont="1" applyFill="1" applyBorder="1" applyAlignment="1">
      <alignment horizontal="right" wrapText="1"/>
    </xf>
    <xf numFmtId="4" fontId="40" fillId="16" borderId="1" xfId="0" applyNumberFormat="1" applyFont="1" applyFill="1" applyBorder="1" applyAlignment="1">
      <alignment horizontal="right" wrapText="1"/>
    </xf>
    <xf numFmtId="2" fontId="8" fillId="0" borderId="5" xfId="2" applyNumberFormat="1" applyFont="1" applyFill="1" applyBorder="1" applyAlignment="1">
      <alignment wrapText="1"/>
    </xf>
    <xf numFmtId="1" fontId="8" fillId="0" borderId="5" xfId="2" applyNumberFormat="1" applyFont="1" applyFill="1" applyBorder="1" applyAlignment="1">
      <alignment wrapText="1"/>
    </xf>
    <xf numFmtId="4" fontId="8" fillId="0" borderId="2" xfId="0" applyNumberFormat="1" applyFont="1" applyFill="1" applyBorder="1"/>
    <xf numFmtId="2" fontId="8" fillId="0" borderId="2" xfId="0" applyNumberFormat="1" applyFont="1" applyFill="1" applyBorder="1" applyAlignment="1">
      <alignment horizontal="center"/>
    </xf>
    <xf numFmtId="187" fontId="8" fillId="0" borderId="5" xfId="1" applyFont="1" applyFill="1" applyBorder="1"/>
    <xf numFmtId="2" fontId="13" fillId="14" borderId="17" xfId="0" applyNumberFormat="1" applyFont="1" applyFill="1" applyBorder="1" applyAlignment="1">
      <alignment horizontal="center"/>
    </xf>
    <xf numFmtId="2" fontId="13" fillId="14" borderId="0" xfId="0" applyNumberFormat="1" applyFont="1" applyFill="1" applyBorder="1" applyAlignment="1">
      <alignment horizontal="center"/>
    </xf>
    <xf numFmtId="2" fontId="13" fillId="14" borderId="0" xfId="0" applyNumberFormat="1" applyFont="1" applyFill="1" applyBorder="1"/>
    <xf numFmtId="4" fontId="13" fillId="14" borderId="2" xfId="0" applyNumberFormat="1" applyFont="1" applyFill="1" applyBorder="1" applyAlignment="1">
      <alignment vertical="top"/>
    </xf>
    <xf numFmtId="187" fontId="13" fillId="14" borderId="17" xfId="1" applyFont="1" applyFill="1" applyBorder="1" applyAlignment="1">
      <alignment horizontal="center"/>
    </xf>
    <xf numFmtId="187" fontId="13" fillId="14" borderId="0" xfId="1" applyFont="1" applyFill="1" applyBorder="1"/>
    <xf numFmtId="0" fontId="8" fillId="0" borderId="13" xfId="0" applyFont="1" applyFill="1" applyBorder="1" applyAlignment="1">
      <alignment horizontal="center"/>
    </xf>
    <xf numFmtId="1" fontId="8" fillId="0" borderId="0" xfId="0" applyNumberFormat="1" applyFont="1" applyFill="1" applyBorder="1"/>
    <xf numFmtId="4" fontId="8" fillId="0" borderId="12" xfId="1" applyNumberFormat="1" applyFont="1" applyFill="1" applyBorder="1"/>
    <xf numFmtId="4" fontId="8" fillId="0" borderId="12" xfId="0" applyNumberFormat="1" applyFont="1" applyFill="1" applyBorder="1"/>
    <xf numFmtId="2" fontId="13" fillId="6" borderId="17" xfId="0" applyNumberFormat="1" applyFont="1" applyFill="1" applyBorder="1" applyAlignment="1">
      <alignment horizontal="center"/>
    </xf>
    <xf numFmtId="2" fontId="13" fillId="6" borderId="0" xfId="0" applyNumberFormat="1" applyFont="1" applyFill="1" applyBorder="1" applyAlignment="1">
      <alignment horizontal="center"/>
    </xf>
    <xf numFmtId="2" fontId="13" fillId="6" borderId="0" xfId="0" applyNumberFormat="1" applyFont="1" applyFill="1" applyBorder="1"/>
    <xf numFmtId="187" fontId="13" fillId="6" borderId="17" xfId="1" applyFont="1" applyFill="1" applyBorder="1" applyAlignment="1">
      <alignment horizontal="center"/>
    </xf>
    <xf numFmtId="187" fontId="13" fillId="6" borderId="0" xfId="1" applyFont="1" applyFill="1" applyBorder="1"/>
    <xf numFmtId="0" fontId="13" fillId="6" borderId="0" xfId="0" applyFont="1" applyFill="1"/>
    <xf numFmtId="4" fontId="8" fillId="2" borderId="37" xfId="0" applyNumberFormat="1" applyFont="1" applyFill="1" applyBorder="1" applyAlignment="1">
      <alignment horizontal="center"/>
    </xf>
    <xf numFmtId="4" fontId="8" fillId="2" borderId="24" xfId="0" applyNumberFormat="1" applyFont="1" applyFill="1" applyBorder="1"/>
    <xf numFmtId="187" fontId="25" fillId="0" borderId="0" xfId="0" applyNumberFormat="1" applyFont="1" applyAlignment="1">
      <alignment vertical="top"/>
    </xf>
    <xf numFmtId="43" fontId="25" fillId="0" borderId="0" xfId="0" applyNumberFormat="1" applyFont="1" applyAlignment="1">
      <alignment vertical="top"/>
    </xf>
    <xf numFmtId="188" fontId="25" fillId="0" borderId="69" xfId="1" applyNumberFormat="1" applyFont="1" applyFill="1" applyBorder="1" applyAlignment="1">
      <alignment horizontal="right" vertical="top"/>
    </xf>
    <xf numFmtId="4" fontId="32" fillId="10" borderId="57" xfId="1" applyNumberFormat="1" applyFont="1" applyFill="1" applyBorder="1" applyAlignment="1">
      <alignment horizontal="right" wrapText="1"/>
    </xf>
    <xf numFmtId="4" fontId="30" fillId="10" borderId="70" xfId="1" applyNumberFormat="1" applyFont="1" applyFill="1" applyBorder="1" applyAlignment="1">
      <alignment horizontal="right" wrapText="1"/>
    </xf>
    <xf numFmtId="0" fontId="4" fillId="2" borderId="1" xfId="0" applyFont="1" applyFill="1" applyBorder="1" applyAlignment="1"/>
    <xf numFmtId="4" fontId="13" fillId="14" borderId="69" xfId="0" applyNumberFormat="1" applyFont="1" applyFill="1" applyBorder="1"/>
    <xf numFmtId="43" fontId="8" fillId="0" borderId="63" xfId="0" applyNumberFormat="1" applyFont="1" applyFill="1" applyBorder="1"/>
    <xf numFmtId="4" fontId="26" fillId="0" borderId="37" xfId="0" applyNumberFormat="1" applyFont="1" applyFill="1" applyBorder="1" applyAlignment="1">
      <alignment horizontal="right" wrapText="1"/>
    </xf>
    <xf numFmtId="0" fontId="9" fillId="2" borderId="41" xfId="0" applyFont="1" applyFill="1" applyBorder="1" applyAlignment="1">
      <alignment shrinkToFit="1"/>
    </xf>
    <xf numFmtId="0" fontId="5" fillId="2" borderId="1" xfId="0" applyFont="1" applyFill="1" applyBorder="1"/>
    <xf numFmtId="0" fontId="5" fillId="0" borderId="14" xfId="0" applyFont="1" applyFill="1" applyBorder="1" applyAlignment="1">
      <alignment horizontal="center" wrapText="1"/>
    </xf>
    <xf numFmtId="0" fontId="6" fillId="0" borderId="22" xfId="0" applyFont="1" applyBorder="1"/>
    <xf numFmtId="0" fontId="28" fillId="2" borderId="1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shrinkToFit="1"/>
    </xf>
    <xf numFmtId="4" fontId="26" fillId="0" borderId="14" xfId="0" applyNumberFormat="1" applyFont="1" applyFill="1" applyBorder="1" applyAlignment="1">
      <alignment horizontal="right" wrapText="1"/>
    </xf>
    <xf numFmtId="4" fontId="26" fillId="0" borderId="2" xfId="0" applyNumberFormat="1" applyFont="1" applyFill="1" applyBorder="1" applyAlignment="1">
      <alignment horizontal="right" wrapText="1"/>
    </xf>
    <xf numFmtId="4" fontId="27" fillId="0" borderId="2" xfId="1" applyNumberFormat="1" applyFont="1" applyFill="1" applyBorder="1" applyAlignment="1">
      <alignment horizontal="right" wrapText="1"/>
    </xf>
    <xf numFmtId="187" fontId="6" fillId="0" borderId="50" xfId="1" applyNumberFormat="1" applyFont="1" applyFill="1" applyBorder="1" applyAlignment="1">
      <alignment horizontal="center" vertical="center" shrinkToFit="1"/>
    </xf>
    <xf numFmtId="4" fontId="40" fillId="16" borderId="37" xfId="0" applyNumberFormat="1" applyFont="1" applyFill="1" applyBorder="1" applyAlignment="1">
      <alignment horizontal="right" wrapText="1"/>
    </xf>
    <xf numFmtId="4" fontId="3" fillId="2" borderId="2" xfId="0" applyNumberFormat="1" applyFont="1" applyFill="1" applyBorder="1" applyAlignment="1">
      <alignment horizontal="right" wrapText="1"/>
    </xf>
    <xf numFmtId="187" fontId="4" fillId="0" borderId="2" xfId="1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4" fontId="3" fillId="2" borderId="69" xfId="0" applyNumberFormat="1" applyFont="1" applyFill="1" applyBorder="1" applyAlignment="1">
      <alignment horizontal="right" wrapText="1"/>
    </xf>
    <xf numFmtId="187" fontId="4" fillId="0" borderId="69" xfId="0" applyNumberFormat="1" applyFont="1" applyBorder="1" applyAlignment="1">
      <alignment shrinkToFit="1"/>
    </xf>
    <xf numFmtId="187" fontId="4" fillId="0" borderId="69" xfId="1" applyFont="1" applyBorder="1" applyAlignment="1">
      <alignment horizontal="center" shrinkToFit="1"/>
    </xf>
    <xf numFmtId="0" fontId="4" fillId="0" borderId="69" xfId="0" applyFont="1" applyBorder="1" applyAlignment="1">
      <alignment horizont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5" fillId="20" borderId="1" xfId="0" applyNumberFormat="1" applyFont="1" applyFill="1" applyBorder="1" applyAlignment="1">
      <alignment horizontal="right" wrapText="1"/>
    </xf>
    <xf numFmtId="4" fontId="17" fillId="20" borderId="4" xfId="0" applyNumberFormat="1" applyFont="1" applyFill="1" applyBorder="1"/>
    <xf numFmtId="4" fontId="3" fillId="20" borderId="4" xfId="0" applyNumberFormat="1" applyFont="1" applyFill="1" applyBorder="1"/>
    <xf numFmtId="4" fontId="3" fillId="20" borderId="4" xfId="0" applyNumberFormat="1" applyFont="1" applyFill="1" applyBorder="1" applyAlignment="1">
      <alignment shrinkToFit="1"/>
    </xf>
    <xf numFmtId="4" fontId="3" fillId="20" borderId="4" xfId="1" applyNumberFormat="1" applyFont="1" applyFill="1" applyBorder="1" applyAlignment="1">
      <alignment shrinkToFit="1"/>
    </xf>
    <xf numFmtId="4" fontId="5" fillId="20" borderId="69" xfId="0" applyNumberFormat="1" applyFont="1" applyFill="1" applyBorder="1" applyAlignment="1">
      <alignment horizontal="right" wrapText="1"/>
    </xf>
    <xf numFmtId="4" fontId="5" fillId="20" borderId="0" xfId="0" applyNumberFormat="1" applyFont="1" applyFill="1" applyBorder="1" applyAlignment="1">
      <alignment horizontal="center"/>
    </xf>
    <xf numFmtId="187" fontId="5" fillId="0" borderId="69" xfId="1" applyFont="1" applyFill="1" applyBorder="1" applyAlignment="1">
      <alignment horizontal="right" wrapText="1"/>
    </xf>
    <xf numFmtId="0" fontId="9" fillId="19" borderId="41" xfId="0" applyFont="1" applyFill="1" applyBorder="1" applyAlignment="1">
      <alignment shrinkToFit="1"/>
    </xf>
    <xf numFmtId="0" fontId="4" fillId="2" borderId="40" xfId="0" applyFont="1" applyFill="1" applyBorder="1" applyAlignment="1">
      <alignment wrapText="1" shrinkToFi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center" shrinkToFit="1"/>
    </xf>
    <xf numFmtId="187" fontId="5" fillId="0" borderId="69" xfId="1" applyFont="1" applyFill="1" applyBorder="1" applyAlignment="1">
      <alignment horizontal="right" vertical="top" wrapText="1"/>
    </xf>
    <xf numFmtId="188" fontId="8" fillId="0" borderId="2" xfId="1" applyNumberFormat="1" applyFont="1" applyFill="1" applyBorder="1" applyAlignment="1">
      <alignment horizontal="center"/>
    </xf>
    <xf numFmtId="187" fontId="5" fillId="0" borderId="69" xfId="0" applyNumberFormat="1" applyFont="1" applyBorder="1" applyAlignment="1">
      <alignment vertical="top"/>
    </xf>
    <xf numFmtId="4" fontId="8" fillId="0" borderId="69" xfId="0" applyNumberFormat="1" applyFont="1" applyFill="1" applyBorder="1"/>
    <xf numFmtId="2" fontId="8" fillId="0" borderId="69" xfId="0" applyNumberFormat="1" applyFont="1" applyFill="1" applyBorder="1" applyAlignment="1">
      <alignment horizontal="center" vertical="top" wrapText="1"/>
    </xf>
    <xf numFmtId="2" fontId="8" fillId="0" borderId="78" xfId="2" applyNumberFormat="1" applyFont="1" applyFill="1" applyBorder="1" applyAlignment="1">
      <alignment wrapText="1"/>
    </xf>
    <xf numFmtId="1" fontId="8" fillId="0" borderId="78" xfId="2" applyNumberFormat="1" applyFont="1" applyFill="1" applyBorder="1" applyAlignment="1">
      <alignment wrapText="1"/>
    </xf>
    <xf numFmtId="188" fontId="8" fillId="0" borderId="69" xfId="1" applyNumberFormat="1" applyFont="1" applyFill="1" applyBorder="1" applyAlignment="1">
      <alignment horizontal="center"/>
    </xf>
    <xf numFmtId="2" fontId="8" fillId="0" borderId="69" xfId="0" applyNumberFormat="1" applyFont="1" applyFill="1" applyBorder="1" applyAlignment="1">
      <alignment horizontal="center"/>
    </xf>
    <xf numFmtId="187" fontId="8" fillId="0" borderId="78" xfId="1" applyFont="1" applyFill="1" applyBorder="1"/>
    <xf numFmtId="187" fontId="8" fillId="0" borderId="69" xfId="1" applyFont="1" applyFill="1" applyBorder="1" applyAlignment="1">
      <alignment horizontal="center"/>
    </xf>
    <xf numFmtId="2" fontId="8" fillId="0" borderId="78" xfId="2" applyNumberFormat="1" applyFont="1" applyFill="1" applyBorder="1" applyAlignment="1">
      <alignment wrapText="1" shrinkToFit="1"/>
    </xf>
    <xf numFmtId="1" fontId="8" fillId="0" borderId="78" xfId="2" applyNumberFormat="1" applyFont="1" applyFill="1" applyBorder="1" applyAlignment="1">
      <alignment wrapText="1" shrinkToFit="1"/>
    </xf>
    <xf numFmtId="2" fontId="8" fillId="0" borderId="69" xfId="0" applyNumberFormat="1" applyFont="1" applyFill="1" applyBorder="1" applyAlignment="1">
      <alignment horizontal="center" wrapText="1"/>
    </xf>
    <xf numFmtId="2" fontId="8" fillId="0" borderId="78" xfId="2" applyNumberFormat="1" applyFont="1" applyFill="1" applyBorder="1" applyAlignment="1">
      <alignment vertical="top" wrapText="1"/>
    </xf>
    <xf numFmtId="1" fontId="8" fillId="0" borderId="78" xfId="2" applyNumberFormat="1" applyFont="1" applyFill="1" applyBorder="1" applyAlignment="1">
      <alignment vertical="top" wrapText="1"/>
    </xf>
    <xf numFmtId="2" fontId="13" fillId="14" borderId="81" xfId="0" applyNumberFormat="1" applyFont="1" applyFill="1" applyBorder="1" applyAlignment="1">
      <alignment horizontal="center" wrapText="1"/>
    </xf>
    <xf numFmtId="2" fontId="13" fillId="14" borderId="82" xfId="0" applyNumberFormat="1" applyFont="1" applyFill="1" applyBorder="1" applyAlignment="1">
      <alignment horizontal="center" wrapText="1"/>
    </xf>
    <xf numFmtId="1" fontId="13" fillId="14" borderId="82" xfId="0" applyNumberFormat="1" applyFont="1" applyFill="1" applyBorder="1" applyAlignment="1">
      <alignment horizontal="center" wrapText="1"/>
    </xf>
    <xf numFmtId="4" fontId="13" fillId="14" borderId="83" xfId="0" applyNumberFormat="1" applyFont="1" applyFill="1" applyBorder="1"/>
    <xf numFmtId="4" fontId="13" fillId="14" borderId="81" xfId="0" applyNumberFormat="1" applyFont="1" applyFill="1" applyBorder="1"/>
    <xf numFmtId="187" fontId="13" fillId="14" borderId="82" xfId="1" applyFont="1" applyFill="1" applyBorder="1" applyAlignment="1">
      <alignment horizontal="center"/>
    </xf>
    <xf numFmtId="2" fontId="13" fillId="14" borderId="82" xfId="0" applyNumberFormat="1" applyFont="1" applyFill="1" applyBorder="1" applyAlignment="1">
      <alignment horizontal="center"/>
    </xf>
    <xf numFmtId="187" fontId="13" fillId="14" borderId="82" xfId="1" applyFont="1" applyFill="1" applyBorder="1"/>
    <xf numFmtId="0" fontId="13" fillId="14" borderId="69" xfId="0" applyFont="1" applyFill="1" applyBorder="1"/>
    <xf numFmtId="2" fontId="8" fillId="19" borderId="69" xfId="2" applyNumberFormat="1" applyFont="1" applyFill="1" applyBorder="1" applyAlignment="1">
      <alignment wrapText="1"/>
    </xf>
    <xf numFmtId="2" fontId="8" fillId="0" borderId="69" xfId="2" applyNumberFormat="1" applyFont="1" applyFill="1" applyBorder="1" applyAlignment="1">
      <alignment wrapText="1"/>
    </xf>
    <xf numFmtId="1" fontId="8" fillId="0" borderId="69" xfId="2" applyNumberFormat="1" applyFont="1" applyFill="1" applyBorder="1" applyAlignment="1">
      <alignment wrapText="1"/>
    </xf>
    <xf numFmtId="4" fontId="8" fillId="0" borderId="69" xfId="1" applyNumberFormat="1" applyFont="1" applyFill="1" applyBorder="1" applyAlignment="1">
      <alignment horizontal="right" wrapText="1"/>
    </xf>
    <xf numFmtId="3" fontId="8" fillId="0" borderId="69" xfId="1" applyNumberFormat="1" applyFont="1" applyFill="1" applyBorder="1" applyAlignment="1">
      <alignment horizontal="right" wrapText="1"/>
    </xf>
    <xf numFmtId="4" fontId="8" fillId="0" borderId="69" xfId="1" applyNumberFormat="1" applyFont="1" applyFill="1" applyBorder="1" applyAlignment="1">
      <alignment horizontal="center" wrapText="1"/>
    </xf>
    <xf numFmtId="187" fontId="8" fillId="0" borderId="78" xfId="1" applyFont="1" applyFill="1" applyBorder="1" applyAlignment="1"/>
    <xf numFmtId="187" fontId="5" fillId="2" borderId="69" xfId="1" applyFont="1" applyFill="1" applyBorder="1" applyAlignment="1">
      <alignment horizontal="right" wrapText="1"/>
    </xf>
    <xf numFmtId="187" fontId="5" fillId="2" borderId="69" xfId="0" applyNumberFormat="1" applyFont="1" applyFill="1" applyBorder="1" applyAlignment="1">
      <alignment vertical="top"/>
    </xf>
    <xf numFmtId="188" fontId="25" fillId="2" borderId="69" xfId="1" applyNumberFormat="1" applyFont="1" applyFill="1" applyBorder="1" applyAlignment="1">
      <alignment horizontal="right" vertical="top"/>
    </xf>
    <xf numFmtId="2" fontId="8" fillId="0" borderId="69" xfId="0" quotePrefix="1" applyNumberFormat="1" applyFont="1" applyFill="1" applyBorder="1" applyAlignment="1">
      <alignment horizontal="center" wrapText="1"/>
    </xf>
    <xf numFmtId="187" fontId="5" fillId="2" borderId="69" xfId="1" applyFont="1" applyFill="1" applyBorder="1" applyAlignment="1">
      <alignment horizontal="right" vertical="top" wrapText="1"/>
    </xf>
    <xf numFmtId="2" fontId="8" fillId="19" borderId="78" xfId="2" applyNumberFormat="1" applyFont="1" applyFill="1" applyBorder="1" applyAlignment="1">
      <alignment wrapText="1"/>
    </xf>
    <xf numFmtId="187" fontId="8" fillId="0" borderId="69" xfId="1" applyFont="1" applyFill="1" applyBorder="1" applyAlignment="1">
      <alignment horizontal="right" wrapText="1"/>
    </xf>
    <xf numFmtId="3" fontId="8" fillId="0" borderId="69" xfId="0" applyNumberFormat="1" applyFont="1" applyFill="1" applyBorder="1"/>
    <xf numFmtId="4" fontId="8" fillId="0" borderId="69" xfId="0" applyNumberFormat="1" applyFont="1" applyFill="1" applyBorder="1" applyAlignment="1">
      <alignment horizontal="center"/>
    </xf>
    <xf numFmtId="0" fontId="8" fillId="2" borderId="78" xfId="1" applyNumberFormat="1" applyFont="1" applyFill="1" applyBorder="1" applyAlignment="1"/>
    <xf numFmtId="4" fontId="8" fillId="0" borderId="69" xfId="0" applyNumberFormat="1" applyFont="1" applyFill="1" applyBorder="1" applyAlignment="1"/>
    <xf numFmtId="1" fontId="8" fillId="0" borderId="69" xfId="0" applyNumberFormat="1" applyFont="1" applyFill="1" applyBorder="1" applyAlignment="1">
      <alignment horizontal="center" wrapText="1"/>
    </xf>
    <xf numFmtId="187" fontId="8" fillId="2" borderId="78" xfId="1" applyFont="1" applyFill="1" applyBorder="1" applyAlignment="1"/>
    <xf numFmtId="4" fontId="8" fillId="2" borderId="69" xfId="0" applyNumberFormat="1" applyFont="1" applyFill="1" applyBorder="1"/>
    <xf numFmtId="2" fontId="13" fillId="14" borderId="69" xfId="0" applyNumberFormat="1" applyFont="1" applyFill="1" applyBorder="1" applyAlignment="1">
      <alignment horizontal="center" wrapText="1"/>
    </xf>
    <xf numFmtId="4" fontId="13" fillId="14" borderId="69" xfId="1" applyNumberFormat="1" applyFont="1" applyFill="1" applyBorder="1" applyAlignment="1">
      <alignment horizontal="right" wrapText="1"/>
    </xf>
    <xf numFmtId="0" fontId="8" fillId="0" borderId="69" xfId="0" applyFont="1" applyFill="1" applyBorder="1"/>
    <xf numFmtId="0" fontId="8" fillId="0" borderId="80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 shrinkToFit="1"/>
    </xf>
    <xf numFmtId="43" fontId="8" fillId="0" borderId="69" xfId="0" applyNumberFormat="1" applyFont="1" applyFill="1" applyBorder="1"/>
    <xf numFmtId="187" fontId="8" fillId="2" borderId="69" xfId="1" applyFont="1" applyFill="1" applyBorder="1" applyAlignment="1">
      <alignment horizontal="right" wrapText="1"/>
    </xf>
    <xf numFmtId="4" fontId="5" fillId="2" borderId="69" xfId="1" applyNumberFormat="1" applyFont="1" applyFill="1" applyBorder="1" applyAlignment="1">
      <alignment vertical="top"/>
    </xf>
    <xf numFmtId="187" fontId="8" fillId="0" borderId="80" xfId="1" applyFont="1" applyFill="1" applyBorder="1" applyAlignment="1">
      <alignment horizontal="center"/>
    </xf>
    <xf numFmtId="187" fontId="8" fillId="0" borderId="69" xfId="1" applyFont="1" applyFill="1" applyBorder="1"/>
    <xf numFmtId="2" fontId="13" fillId="6" borderId="69" xfId="0" applyNumberFormat="1" applyFont="1" applyFill="1" applyBorder="1" applyAlignment="1">
      <alignment horizontal="center" wrapText="1"/>
    </xf>
    <xf numFmtId="2" fontId="13" fillId="6" borderId="80" xfId="0" applyNumberFormat="1" applyFont="1" applyFill="1" applyBorder="1" applyAlignment="1">
      <alignment horizontal="center"/>
    </xf>
    <xf numFmtId="1" fontId="13" fillId="6" borderId="80" xfId="0" applyNumberFormat="1" applyFont="1" applyFill="1" applyBorder="1" applyAlignment="1">
      <alignment horizontal="center"/>
    </xf>
    <xf numFmtId="4" fontId="13" fillId="6" borderId="69" xfId="1" applyNumberFormat="1" applyFont="1" applyFill="1" applyBorder="1" applyAlignment="1">
      <alignment horizontal="right" wrapText="1"/>
    </xf>
    <xf numFmtId="4" fontId="13" fillId="6" borderId="69" xfId="1" applyNumberFormat="1" applyFont="1" applyFill="1" applyBorder="1" applyAlignment="1">
      <alignment horizontal="right" vertical="top" wrapText="1"/>
    </xf>
    <xf numFmtId="188" fontId="8" fillId="0" borderId="41" xfId="1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shrinkToFit="1"/>
    </xf>
    <xf numFmtId="188" fontId="25" fillId="0" borderId="41" xfId="1" applyNumberFormat="1" applyFont="1" applyFill="1" applyBorder="1" applyAlignment="1">
      <alignment horizontal="center"/>
    </xf>
    <xf numFmtId="0" fontId="17" fillId="0" borderId="73" xfId="0" applyFont="1" applyFill="1" applyBorder="1" applyAlignment="1">
      <alignment shrinkToFit="1"/>
    </xf>
    <xf numFmtId="188" fontId="30" fillId="0" borderId="1" xfId="1" applyNumberFormat="1" applyFont="1" applyFill="1" applyBorder="1" applyAlignment="1">
      <alignment horizontal="right" wrapText="1"/>
    </xf>
    <xf numFmtId="187" fontId="5" fillId="0" borderId="69" xfId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vertical="top"/>
    </xf>
    <xf numFmtId="188" fontId="8" fillId="0" borderId="69" xfId="1" applyNumberFormat="1" applyFont="1" applyFill="1" applyBorder="1" applyAlignment="1">
      <alignment horizontal="center" vertical="top"/>
    </xf>
    <xf numFmtId="2" fontId="8" fillId="0" borderId="69" xfId="0" applyNumberFormat="1" applyFont="1" applyFill="1" applyBorder="1" applyAlignment="1">
      <alignment horizontal="center" vertical="top"/>
    </xf>
    <xf numFmtId="187" fontId="8" fillId="0" borderId="78" xfId="1" applyFont="1" applyFill="1" applyBorder="1" applyAlignment="1">
      <alignment vertical="top"/>
    </xf>
    <xf numFmtId="4" fontId="8" fillId="0" borderId="37" xfId="0" applyNumberFormat="1" applyFont="1" applyFill="1" applyBorder="1" applyAlignment="1">
      <alignment horizontal="center" vertical="top"/>
    </xf>
    <xf numFmtId="4" fontId="8" fillId="0" borderId="69" xfId="0" applyNumberFormat="1" applyFont="1" applyFill="1" applyBorder="1" applyAlignment="1">
      <alignment vertical="top"/>
    </xf>
    <xf numFmtId="4" fontId="8" fillId="0" borderId="24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2" fontId="8" fillId="0" borderId="78" xfId="2" applyNumberFormat="1" applyFont="1" applyFill="1" applyBorder="1" applyAlignment="1">
      <alignment vertical="top" wrapText="1" shrinkToFit="1"/>
    </xf>
    <xf numFmtId="1" fontId="8" fillId="0" borderId="78" xfId="2" applyNumberFormat="1" applyFont="1" applyFill="1" applyBorder="1" applyAlignment="1">
      <alignment vertical="top" wrapText="1" shrinkToFit="1"/>
    </xf>
    <xf numFmtId="2" fontId="5" fillId="0" borderId="2" xfId="0" applyNumberFormat="1" applyFont="1" applyFill="1" applyBorder="1" applyAlignment="1">
      <alignment horizontal="center" vertical="center" shrinkToFit="1"/>
    </xf>
    <xf numFmtId="2" fontId="5" fillId="0" borderId="69" xfId="0" applyNumberFormat="1" applyFont="1" applyFill="1" applyBorder="1" applyAlignment="1">
      <alignment horizontal="center" vertical="center" shrinkToFit="1"/>
    </xf>
    <xf numFmtId="2" fontId="8" fillId="0" borderId="69" xfId="0" applyNumberFormat="1" applyFont="1" applyFill="1" applyBorder="1" applyAlignment="1">
      <alignment horizontal="center" vertical="center" shrinkToFit="1"/>
    </xf>
    <xf numFmtId="2" fontId="13" fillId="14" borderId="82" xfId="0" applyNumberFormat="1" applyFont="1" applyFill="1" applyBorder="1" applyAlignment="1">
      <alignment horizontal="center" vertical="center" shrinkToFit="1"/>
    </xf>
    <xf numFmtId="2" fontId="5" fillId="2" borderId="69" xfId="0" applyNumberFormat="1" applyFont="1" applyFill="1" applyBorder="1" applyAlignment="1">
      <alignment horizontal="center" vertical="center" shrinkToFit="1"/>
    </xf>
    <xf numFmtId="4" fontId="5" fillId="2" borderId="69" xfId="1" applyNumberFormat="1" applyFont="1" applyFill="1" applyBorder="1" applyAlignment="1">
      <alignment horizontal="center" vertical="center" shrinkToFit="1"/>
    </xf>
    <xf numFmtId="4" fontId="5" fillId="0" borderId="69" xfId="1" applyNumberFormat="1" applyFont="1" applyFill="1" applyBorder="1" applyAlignment="1">
      <alignment horizontal="center" vertical="center" shrinkToFit="1"/>
    </xf>
    <xf numFmtId="4" fontId="5" fillId="2" borderId="69" xfId="0" applyNumberFormat="1" applyFont="1" applyFill="1" applyBorder="1" applyAlignment="1">
      <alignment horizontal="center" vertical="center" shrinkToFit="1"/>
    </xf>
    <xf numFmtId="4" fontId="5" fillId="0" borderId="69" xfId="0" applyNumberFormat="1" applyFont="1" applyFill="1" applyBorder="1" applyAlignment="1">
      <alignment horizontal="center" vertical="center" shrinkToFit="1"/>
    </xf>
    <xf numFmtId="4" fontId="5" fillId="0" borderId="0" xfId="1" applyNumberFormat="1" applyFont="1" applyFill="1" applyBorder="1" applyAlignment="1">
      <alignment horizontal="center" vertical="center" shrinkToFit="1"/>
    </xf>
    <xf numFmtId="2" fontId="13" fillId="14" borderId="0" xfId="0" applyNumberFormat="1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2" fontId="13" fillId="6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vertical="center" wrapText="1"/>
    </xf>
    <xf numFmtId="2" fontId="8" fillId="0" borderId="1" xfId="2" applyNumberFormat="1" applyFont="1" applyBorder="1" applyAlignment="1">
      <alignment vertical="center" wrapText="1"/>
    </xf>
    <xf numFmtId="187" fontId="5" fillId="0" borderId="1" xfId="1" applyFont="1" applyFill="1" applyBorder="1" applyAlignment="1">
      <alignment horizontal="right" vertical="center" wrapText="1"/>
    </xf>
    <xf numFmtId="187" fontId="5" fillId="0" borderId="1" xfId="0" applyNumberFormat="1" applyFont="1" applyBorder="1" applyAlignment="1">
      <alignment vertical="center"/>
    </xf>
    <xf numFmtId="187" fontId="25" fillId="0" borderId="0" xfId="0" applyNumberFormat="1" applyFont="1" applyAlignment="1">
      <alignment vertical="center"/>
    </xf>
    <xf numFmtId="43" fontId="2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Fill="1" applyBorder="1" applyAlignment="1">
      <alignment horizontal="center" vertical="center" shrinkToFit="1"/>
    </xf>
    <xf numFmtId="2" fontId="8" fillId="0" borderId="1" xfId="2" applyNumberFormat="1" applyFont="1" applyBorder="1" applyAlignment="1">
      <alignment vertical="center" wrapText="1" shrinkToFit="1"/>
    </xf>
    <xf numFmtId="4" fontId="5" fillId="0" borderId="1" xfId="1" applyNumberFormat="1" applyFont="1" applyBorder="1" applyAlignment="1">
      <alignment vertical="center"/>
    </xf>
    <xf numFmtId="2" fontId="5" fillId="0" borderId="69" xfId="0" applyNumberFormat="1" applyFont="1" applyFill="1" applyBorder="1" applyAlignment="1">
      <alignment vertical="center" wrapText="1"/>
    </xf>
    <xf numFmtId="2" fontId="8" fillId="0" borderId="69" xfId="2" applyNumberFormat="1" applyFont="1" applyBorder="1" applyAlignment="1">
      <alignment vertical="center" wrapText="1"/>
    </xf>
    <xf numFmtId="4" fontId="5" fillId="0" borderId="69" xfId="1" applyNumberFormat="1" applyFont="1" applyBorder="1" applyAlignment="1">
      <alignment vertical="center"/>
    </xf>
    <xf numFmtId="2" fontId="5" fillId="9" borderId="69" xfId="0" applyNumberFormat="1" applyFont="1" applyFill="1" applyBorder="1" applyAlignment="1">
      <alignment horizontal="center" vertical="center" wrapText="1"/>
    </xf>
    <xf numFmtId="4" fontId="6" fillId="9" borderId="69" xfId="1" applyNumberFormat="1" applyFont="1" applyFill="1" applyBorder="1" applyAlignment="1">
      <alignment horizontal="right" vertical="center" wrapText="1"/>
    </xf>
    <xf numFmtId="2" fontId="5" fillId="9" borderId="75" xfId="0" applyNumberFormat="1" applyFont="1" applyFill="1" applyBorder="1" applyAlignment="1">
      <alignment horizontal="center" vertical="center" shrinkToFit="1"/>
    </xf>
    <xf numFmtId="0" fontId="5" fillId="9" borderId="0" xfId="0" applyFont="1" applyFill="1" applyAlignment="1">
      <alignment vertical="center"/>
    </xf>
    <xf numFmtId="2" fontId="5" fillId="19" borderId="69" xfId="0" applyNumberFormat="1" applyFont="1" applyFill="1" applyBorder="1" applyAlignment="1">
      <alignment vertical="center" wrapText="1"/>
    </xf>
    <xf numFmtId="2" fontId="8" fillId="19" borderId="77" xfId="2" applyNumberFormat="1" applyFont="1" applyFill="1" applyBorder="1" applyAlignment="1">
      <alignment vertical="center" wrapText="1"/>
    </xf>
    <xf numFmtId="187" fontId="5" fillId="19" borderId="69" xfId="1" applyFont="1" applyFill="1" applyBorder="1" applyAlignment="1">
      <alignment horizontal="right" vertical="center" wrapText="1"/>
    </xf>
    <xf numFmtId="4" fontId="5" fillId="19" borderId="69" xfId="1" applyNumberFormat="1" applyFont="1" applyFill="1" applyBorder="1" applyAlignment="1">
      <alignment vertical="center"/>
    </xf>
    <xf numFmtId="2" fontId="5" fillId="19" borderId="69" xfId="0" applyNumberFormat="1" applyFont="1" applyFill="1" applyBorder="1" applyAlignment="1">
      <alignment horizontal="center" vertical="center" shrinkToFit="1"/>
    </xf>
    <xf numFmtId="0" fontId="5" fillId="19" borderId="0" xfId="0" applyFont="1" applyFill="1" applyAlignment="1">
      <alignment vertical="center"/>
    </xf>
    <xf numFmtId="2" fontId="5" fillId="19" borderId="1" xfId="0" applyNumberFormat="1" applyFont="1" applyFill="1" applyBorder="1" applyAlignment="1">
      <alignment vertical="center" wrapText="1"/>
    </xf>
    <xf numFmtId="2" fontId="8" fillId="19" borderId="23" xfId="2" applyNumberFormat="1" applyFont="1" applyFill="1" applyBorder="1" applyAlignment="1">
      <alignment vertical="center" wrapText="1"/>
    </xf>
    <xf numFmtId="187" fontId="5" fillId="19" borderId="1" xfId="1" applyFont="1" applyFill="1" applyBorder="1" applyAlignment="1">
      <alignment horizontal="right" vertical="center" wrapText="1"/>
    </xf>
    <xf numFmtId="4" fontId="5" fillId="19" borderId="1" xfId="1" applyNumberFormat="1" applyFont="1" applyFill="1" applyBorder="1" applyAlignment="1">
      <alignment vertical="center"/>
    </xf>
    <xf numFmtId="2" fontId="5" fillId="19" borderId="1" xfId="0" applyNumberFormat="1" applyFont="1" applyFill="1" applyBorder="1" applyAlignment="1">
      <alignment horizontal="center" vertical="center" shrinkToFit="1"/>
    </xf>
    <xf numFmtId="2" fontId="8" fillId="0" borderId="23" xfId="2" applyNumberFormat="1" applyFont="1" applyBorder="1" applyAlignment="1">
      <alignment vertical="center" wrapText="1"/>
    </xf>
    <xf numFmtId="4" fontId="5" fillId="0" borderId="1" xfId="1" applyNumberFormat="1" applyFont="1" applyFill="1" applyBorder="1" applyAlignment="1">
      <alignment vertical="center"/>
    </xf>
    <xf numFmtId="4" fontId="5" fillId="19" borderId="1" xfId="1" applyNumberFormat="1" applyFont="1" applyFill="1" applyBorder="1" applyAlignment="1">
      <alignment horizontal="center" vertical="center" shrinkToFit="1"/>
    </xf>
    <xf numFmtId="2" fontId="5" fillId="0" borderId="1" xfId="0" quotePrefix="1" applyNumberFormat="1" applyFont="1" applyFill="1" applyBorder="1" applyAlignment="1">
      <alignment vertical="center" wrapText="1"/>
    </xf>
    <xf numFmtId="2" fontId="8" fillId="0" borderId="16" xfId="2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center" vertical="center" shrinkToFit="1"/>
    </xf>
    <xf numFmtId="187" fontId="25" fillId="0" borderId="0" xfId="0" applyNumberFormat="1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2" fontId="5" fillId="0" borderId="10" xfId="0" quotePrefix="1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 vertical="center"/>
    </xf>
    <xf numFmtId="187" fontId="25" fillId="19" borderId="0" xfId="0" applyNumberFormat="1" applyFont="1" applyFill="1" applyAlignment="1">
      <alignment vertical="center"/>
    </xf>
    <xf numFmtId="43" fontId="25" fillId="19" borderId="0" xfId="0" applyNumberFormat="1" applyFont="1" applyFill="1" applyAlignment="1">
      <alignment vertical="center"/>
    </xf>
    <xf numFmtId="2" fontId="8" fillId="0" borderId="23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4" fontId="5" fillId="19" borderId="1" xfId="0" applyNumberFormat="1" applyFont="1" applyFill="1" applyBorder="1" applyAlignment="1">
      <alignment horizontal="center" vertical="center" shrinkToFit="1"/>
    </xf>
    <xf numFmtId="4" fontId="5" fillId="9" borderId="1" xfId="1" applyNumberFormat="1" applyFont="1" applyFill="1" applyBorder="1" applyAlignment="1">
      <alignment vertical="center"/>
    </xf>
    <xf numFmtId="2" fontId="6" fillId="9" borderId="7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87" fontId="8" fillId="0" borderId="1" xfId="1" applyFont="1" applyFill="1" applyBorder="1" applyAlignment="1">
      <alignment horizontal="right" vertical="center" wrapText="1"/>
    </xf>
    <xf numFmtId="0" fontId="5" fillId="0" borderId="69" xfId="0" applyFont="1" applyFill="1" applyBorder="1" applyAlignment="1">
      <alignment horizontal="center" vertical="center" shrinkToFit="1"/>
    </xf>
    <xf numFmtId="4" fontId="5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3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22" borderId="1" xfId="0" applyFont="1" applyFill="1" applyBorder="1" applyAlignment="1">
      <alignment horizontal="center"/>
    </xf>
    <xf numFmtId="0" fontId="6" fillId="22" borderId="52" xfId="0" applyFont="1" applyFill="1" applyBorder="1" applyAlignment="1">
      <alignment horizontal="center"/>
    </xf>
    <xf numFmtId="4" fontId="6" fillId="22" borderId="43" xfId="1" applyNumberFormat="1" applyFont="1" applyFill="1" applyBorder="1" applyAlignment="1">
      <alignment horizontal="center"/>
    </xf>
    <xf numFmtId="187" fontId="6" fillId="22" borderId="43" xfId="1" applyFont="1" applyFill="1" applyBorder="1" applyAlignment="1">
      <alignment horizontal="center"/>
    </xf>
    <xf numFmtId="0" fontId="6" fillId="22" borderId="43" xfId="0" applyFont="1" applyFill="1" applyBorder="1" applyAlignment="1">
      <alignment horizontal="center" vertical="top"/>
    </xf>
    <xf numFmtId="0" fontId="6" fillId="22" borderId="43" xfId="0" applyFont="1" applyFill="1" applyBorder="1" applyAlignment="1">
      <alignment horizontal="center" vertical="top" shrinkToFit="1"/>
    </xf>
    <xf numFmtId="2" fontId="5" fillId="13" borderId="2" xfId="0" applyNumberFormat="1" applyFont="1" applyFill="1" applyBorder="1" applyAlignment="1">
      <alignment horizontal="center" vertical="center" wrapText="1"/>
    </xf>
    <xf numFmtId="2" fontId="6" fillId="13" borderId="26" xfId="0" applyNumberFormat="1" applyFont="1" applyFill="1" applyBorder="1" applyAlignment="1">
      <alignment horizontal="center" vertical="center"/>
    </xf>
    <xf numFmtId="4" fontId="6" fillId="13" borderId="2" xfId="1" applyNumberFormat="1" applyFont="1" applyFill="1" applyBorder="1" applyAlignment="1">
      <alignment horizontal="right" vertical="center" wrapText="1"/>
    </xf>
    <xf numFmtId="2" fontId="5" fillId="13" borderId="0" xfId="0" applyNumberFormat="1" applyFont="1" applyFill="1" applyBorder="1" applyAlignment="1">
      <alignment horizontal="center" vertical="center" shrinkToFit="1"/>
    </xf>
    <xf numFmtId="2" fontId="5" fillId="9" borderId="10" xfId="0" applyNumberFormat="1" applyFont="1" applyFill="1" applyBorder="1" applyAlignment="1">
      <alignment horizontal="center" vertical="center" wrapText="1"/>
    </xf>
    <xf numFmtId="2" fontId="6" fillId="9" borderId="16" xfId="0" applyNumberFormat="1" applyFont="1" applyFill="1" applyBorder="1" applyAlignment="1">
      <alignment horizontal="center" vertical="center" wrapText="1"/>
    </xf>
    <xf numFmtId="4" fontId="5" fillId="9" borderId="1" xfId="1" applyNumberFormat="1" applyFont="1" applyFill="1" applyBorder="1" applyAlignment="1">
      <alignment horizontal="right" vertical="center" wrapText="1"/>
    </xf>
    <xf numFmtId="2" fontId="5" fillId="9" borderId="69" xfId="0" applyNumberFormat="1" applyFont="1" applyFill="1" applyBorder="1" applyAlignment="1">
      <alignment horizontal="center" vertical="center" shrinkToFit="1"/>
    </xf>
    <xf numFmtId="187" fontId="8" fillId="0" borderId="41" xfId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88" fontId="8" fillId="0" borderId="0" xfId="1" applyNumberFormat="1" applyFont="1" applyAlignment="1">
      <alignment horizontal="right" vertical="top"/>
    </xf>
    <xf numFmtId="188" fontId="13" fillId="22" borderId="43" xfId="1" applyNumberFormat="1" applyFont="1" applyFill="1" applyBorder="1" applyAlignment="1">
      <alignment horizontal="right" vertical="top"/>
    </xf>
    <xf numFmtId="188" fontId="8" fillId="0" borderId="2" xfId="1" applyNumberFormat="1" applyFont="1" applyFill="1" applyBorder="1" applyAlignment="1">
      <alignment horizontal="right" vertical="center"/>
    </xf>
    <xf numFmtId="188" fontId="8" fillId="0" borderId="1" xfId="1" applyNumberFormat="1" applyFont="1" applyFill="1" applyBorder="1" applyAlignment="1">
      <alignment horizontal="right" vertical="center"/>
    </xf>
    <xf numFmtId="188" fontId="8" fillId="0" borderId="1" xfId="1" applyNumberFormat="1" applyFont="1" applyFill="1" applyBorder="1" applyAlignment="1">
      <alignment horizontal="right" vertical="top"/>
    </xf>
    <xf numFmtId="188" fontId="8" fillId="0" borderId="69" xfId="1" applyNumberFormat="1" applyFont="1" applyFill="1" applyBorder="1" applyAlignment="1">
      <alignment horizontal="right" vertical="center"/>
    </xf>
    <xf numFmtId="188" fontId="8" fillId="9" borderId="75" xfId="1" applyNumberFormat="1" applyFont="1" applyFill="1" applyBorder="1" applyAlignment="1">
      <alignment horizontal="right" vertical="center"/>
    </xf>
    <xf numFmtId="188" fontId="8" fillId="19" borderId="69" xfId="1" applyNumberFormat="1" applyFont="1" applyFill="1" applyBorder="1" applyAlignment="1">
      <alignment horizontal="right" vertical="center"/>
    </xf>
    <xf numFmtId="188" fontId="8" fillId="19" borderId="1" xfId="1" applyNumberFormat="1" applyFont="1" applyFill="1" applyBorder="1" applyAlignment="1">
      <alignment horizontal="right" vertical="center"/>
    </xf>
    <xf numFmtId="188" fontId="8" fillId="9" borderId="69" xfId="1" applyNumberFormat="1" applyFont="1" applyFill="1" applyBorder="1" applyAlignment="1">
      <alignment horizontal="right" vertical="center"/>
    </xf>
    <xf numFmtId="188" fontId="8" fillId="13" borderId="17" xfId="1" applyNumberFormat="1" applyFont="1" applyFill="1" applyBorder="1" applyAlignment="1">
      <alignment horizontal="right" vertical="center"/>
    </xf>
    <xf numFmtId="187" fontId="8" fillId="0" borderId="0" xfId="1" applyFont="1" applyFill="1" applyAlignment="1">
      <alignment vertical="top"/>
    </xf>
    <xf numFmtId="187" fontId="13" fillId="22" borderId="43" xfId="1" applyFont="1" applyFill="1" applyBorder="1" applyAlignment="1">
      <alignment horizontal="center" vertical="top"/>
    </xf>
    <xf numFmtId="187" fontId="8" fillId="0" borderId="1" xfId="1" applyFont="1" applyFill="1" applyBorder="1" applyAlignment="1">
      <alignment vertical="center"/>
    </xf>
    <xf numFmtId="187" fontId="8" fillId="0" borderId="1" xfId="1" applyFont="1" applyFill="1" applyBorder="1" applyAlignment="1">
      <alignment vertical="top"/>
    </xf>
    <xf numFmtId="187" fontId="8" fillId="9" borderId="76" xfId="1" applyFont="1" applyFill="1" applyBorder="1" applyAlignment="1">
      <alignment vertical="center"/>
    </xf>
    <xf numFmtId="187" fontId="8" fillId="19" borderId="69" xfId="1" applyFont="1" applyFill="1" applyBorder="1" applyAlignment="1">
      <alignment vertical="center"/>
    </xf>
    <xf numFmtId="187" fontId="8" fillId="0" borderId="69" xfId="1" applyFont="1" applyFill="1" applyBorder="1" applyAlignment="1">
      <alignment vertical="center"/>
    </xf>
    <xf numFmtId="187" fontId="8" fillId="9" borderId="69" xfId="1" applyFont="1" applyFill="1" applyBorder="1" applyAlignment="1">
      <alignment vertical="center"/>
    </xf>
    <xf numFmtId="187" fontId="8" fillId="13" borderId="0" xfId="1" applyFont="1" applyFill="1" applyBorder="1" applyAlignment="1">
      <alignment vertical="center"/>
    </xf>
    <xf numFmtId="187" fontId="28" fillId="0" borderId="1" xfId="1" applyFont="1" applyFill="1" applyBorder="1"/>
    <xf numFmtId="0" fontId="13" fillId="0" borderId="15" xfId="0" applyFont="1" applyFill="1" applyBorder="1" applyAlignment="1">
      <alignment horizontal="center"/>
    </xf>
    <xf numFmtId="187" fontId="9" fillId="0" borderId="40" xfId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43" fontId="9" fillId="0" borderId="40" xfId="0" applyNumberFormat="1" applyFont="1" applyFill="1" applyBorder="1"/>
    <xf numFmtId="2" fontId="9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3" fontId="9" fillId="0" borderId="1" xfId="0" applyNumberFormat="1" applyFont="1" applyFill="1" applyBorder="1"/>
    <xf numFmtId="187" fontId="9" fillId="0" borderId="1" xfId="1" applyFont="1" applyFill="1" applyBorder="1" applyAlignment="1">
      <alignment horizontal="center"/>
    </xf>
    <xf numFmtId="43" fontId="8" fillId="0" borderId="1" xfId="0" applyNumberFormat="1" applyFont="1" applyFill="1" applyBorder="1"/>
    <xf numFmtId="0" fontId="32" fillId="0" borderId="0" xfId="0" applyFont="1" applyAlignment="1">
      <alignment horizontal="center"/>
    </xf>
    <xf numFmtId="0" fontId="32" fillId="0" borderId="0" xfId="0" applyFont="1"/>
    <xf numFmtId="0" fontId="13" fillId="2" borderId="15" xfId="0" applyFont="1" applyFill="1" applyBorder="1" applyAlignment="1">
      <alignment horizontal="center"/>
    </xf>
    <xf numFmtId="187" fontId="9" fillId="2" borderId="40" xfId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43" fontId="9" fillId="2" borderId="40" xfId="0" applyNumberFormat="1" applyFont="1" applyFill="1" applyBorder="1"/>
    <xf numFmtId="0" fontId="9" fillId="2" borderId="1" xfId="0" applyFont="1" applyFill="1" applyBorder="1" applyAlignment="1">
      <alignment horizontal="center"/>
    </xf>
    <xf numFmtId="43" fontId="9" fillId="2" borderId="1" xfId="0" applyNumberFormat="1" applyFont="1" applyFill="1" applyBorder="1"/>
    <xf numFmtId="187" fontId="9" fillId="2" borderId="1" xfId="1" applyFont="1" applyFill="1" applyBorder="1" applyAlignment="1">
      <alignment horizontal="center"/>
    </xf>
    <xf numFmtId="0" fontId="42" fillId="0" borderId="0" xfId="0" applyFont="1"/>
    <xf numFmtId="0" fontId="26" fillId="21" borderId="2" xfId="0" applyFont="1" applyFill="1" applyBorder="1"/>
    <xf numFmtId="0" fontId="28" fillId="21" borderId="2" xfId="0" applyFont="1" applyFill="1" applyBorder="1" applyAlignment="1">
      <alignment horizontal="center"/>
    </xf>
    <xf numFmtId="187" fontId="6" fillId="21" borderId="57" xfId="0" applyNumberFormat="1" applyFont="1" applyFill="1" applyBorder="1"/>
    <xf numFmtId="0" fontId="8" fillId="21" borderId="0" xfId="0" applyFont="1" applyFill="1" applyBorder="1" applyAlignment="1">
      <alignment horizontal="center"/>
    </xf>
    <xf numFmtId="43" fontId="9" fillId="21" borderId="0" xfId="0" applyNumberFormat="1" applyFont="1" applyFill="1" applyBorder="1"/>
    <xf numFmtId="0" fontId="5" fillId="21" borderId="2" xfId="0" applyFont="1" applyFill="1" applyBorder="1"/>
    <xf numFmtId="0" fontId="6" fillId="21" borderId="2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shrinkToFit="1"/>
    </xf>
    <xf numFmtId="0" fontId="5" fillId="5" borderId="2" xfId="0" applyFont="1" applyFill="1" applyBorder="1" applyAlignment="1">
      <alignment horizontal="center" shrinkToFit="1"/>
    </xf>
    <xf numFmtId="4" fontId="2" fillId="5" borderId="1" xfId="1" applyNumberFormat="1" applyFont="1" applyFill="1" applyBorder="1" applyAlignment="1">
      <alignment horizontal="right" wrapText="1"/>
    </xf>
    <xf numFmtId="4" fontId="4" fillId="5" borderId="1" xfId="1" applyNumberFormat="1" applyFont="1" applyFill="1" applyBorder="1" applyAlignment="1">
      <alignment horizontal="right" wrapText="1"/>
    </xf>
    <xf numFmtId="0" fontId="6" fillId="7" borderId="0" xfId="0" applyFont="1" applyFill="1" applyAlignment="1">
      <alignment horizontal="center" shrinkToFit="1"/>
    </xf>
    <xf numFmtId="43" fontId="6" fillId="7" borderId="0" xfId="0" applyNumberFormat="1" applyFont="1" applyFill="1" applyAlignment="1">
      <alignment shrinkToFit="1"/>
    </xf>
    <xf numFmtId="188" fontId="13" fillId="0" borderId="13" xfId="1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7" fontId="13" fillId="0" borderId="32" xfId="1" applyNumberFormat="1" applyFont="1" applyFill="1" applyBorder="1" applyAlignment="1">
      <alignment horizontal="center" vertical="center" shrinkToFit="1"/>
    </xf>
    <xf numFmtId="2" fontId="9" fillId="2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43" fontId="9" fillId="0" borderId="24" xfId="0" applyNumberFormat="1" applyFont="1" applyBorder="1" applyAlignment="1">
      <alignment shrinkToFit="1"/>
    </xf>
    <xf numFmtId="0" fontId="8" fillId="0" borderId="0" xfId="0" applyFont="1" applyBorder="1" applyAlignment="1">
      <alignment horizontal="center" shrinkToFit="1"/>
    </xf>
    <xf numFmtId="43" fontId="9" fillId="0" borderId="0" xfId="0" applyNumberFormat="1" applyFont="1" applyBorder="1" applyAlignment="1">
      <alignment shrinkToFit="1"/>
    </xf>
    <xf numFmtId="0" fontId="13" fillId="0" borderId="0" xfId="0" applyFont="1" applyBorder="1" applyAlignment="1">
      <alignment horizontal="center" shrinkToFit="1"/>
    </xf>
    <xf numFmtId="43" fontId="13" fillId="0" borderId="0" xfId="0" applyNumberFormat="1" applyFont="1" applyBorder="1" applyAlignment="1">
      <alignment shrinkToFit="1"/>
    </xf>
    <xf numFmtId="0" fontId="16" fillId="0" borderId="0" xfId="0" applyFont="1" applyFill="1" applyAlignment="1">
      <alignment horizontal="center" shrinkToFit="1"/>
    </xf>
    <xf numFmtId="0" fontId="17" fillId="0" borderId="0" xfId="0" applyFont="1" applyFill="1" applyAlignment="1">
      <alignment shrinkToFit="1"/>
    </xf>
    <xf numFmtId="4" fontId="2" fillId="16" borderId="1" xfId="0" applyNumberFormat="1" applyFont="1" applyFill="1" applyBorder="1" applyAlignment="1">
      <alignment horizontal="right" wrapText="1"/>
    </xf>
    <xf numFmtId="4" fontId="5" fillId="0" borderId="38" xfId="0" applyNumberFormat="1" applyFont="1" applyFill="1" applyBorder="1" applyAlignment="1">
      <alignment horizontal="center"/>
    </xf>
    <xf numFmtId="4" fontId="5" fillId="0" borderId="20" xfId="0" applyNumberFormat="1" applyFont="1" applyFill="1" applyBorder="1"/>
    <xf numFmtId="4" fontId="5" fillId="0" borderId="36" xfId="0" applyNumberFormat="1" applyFont="1" applyFill="1" applyBorder="1"/>
    <xf numFmtId="43" fontId="8" fillId="0" borderId="84" xfId="0" applyNumberFormat="1" applyFont="1" applyFill="1" applyBorder="1"/>
    <xf numFmtId="43" fontId="27" fillId="16" borderId="24" xfId="0" applyNumberFormat="1" applyFont="1" applyFill="1" applyBorder="1" applyAlignment="1">
      <alignment vertical="center"/>
    </xf>
    <xf numFmtId="43" fontId="8" fillId="6" borderId="36" xfId="0" applyNumberFormat="1" applyFont="1" applyFill="1" applyBorder="1"/>
    <xf numFmtId="0" fontId="8" fillId="0" borderId="37" xfId="0" applyFont="1" applyFill="1" applyBorder="1" applyAlignment="1">
      <alignment horizontal="center" wrapText="1"/>
    </xf>
    <xf numFmtId="43" fontId="8" fillId="0" borderId="85" xfId="0" applyNumberFormat="1" applyFont="1" applyFill="1" applyBorder="1"/>
    <xf numFmtId="188" fontId="8" fillId="0" borderId="86" xfId="0" applyNumberFormat="1" applyFont="1" applyFill="1" applyBorder="1" applyAlignment="1">
      <alignment horizontal="center"/>
    </xf>
    <xf numFmtId="0" fontId="27" fillId="16" borderId="37" xfId="0" applyFont="1" applyFill="1" applyBorder="1" applyAlignment="1">
      <alignment horizontal="center" vertical="center" wrapText="1"/>
    </xf>
    <xf numFmtId="43" fontId="27" fillId="16" borderId="78" xfId="0" applyNumberFormat="1" applyFont="1" applyFill="1" applyBorder="1" applyAlignment="1">
      <alignment vertical="center"/>
    </xf>
    <xf numFmtId="0" fontId="8" fillId="6" borderId="22" xfId="0" applyFont="1" applyFill="1" applyBorder="1" applyAlignment="1">
      <alignment horizontal="center" wrapText="1"/>
    </xf>
    <xf numFmtId="0" fontId="13" fillId="6" borderId="54" xfId="0" applyFont="1" applyFill="1" applyBorder="1" applyAlignment="1">
      <alignment horizontal="center" shrinkToFit="1"/>
    </xf>
    <xf numFmtId="4" fontId="30" fillId="6" borderId="20" xfId="1" applyNumberFormat="1" applyFont="1" applyFill="1" applyBorder="1" applyAlignment="1">
      <alignment horizontal="right" wrapText="1"/>
    </xf>
    <xf numFmtId="0" fontId="8" fillId="6" borderId="20" xfId="0" applyFont="1" applyFill="1" applyBorder="1" applyAlignment="1">
      <alignment horizontal="center"/>
    </xf>
    <xf numFmtId="43" fontId="8" fillId="6" borderId="20" xfId="0" applyNumberFormat="1" applyFont="1" applyFill="1" applyBorder="1"/>
    <xf numFmtId="0" fontId="8" fillId="0" borderId="87" xfId="0" applyFont="1" applyFill="1" applyBorder="1" applyAlignment="1">
      <alignment horizontal="center" wrapText="1"/>
    </xf>
    <xf numFmtId="0" fontId="8" fillId="0" borderId="88" xfId="0" applyFont="1" applyFill="1" applyBorder="1" applyAlignment="1">
      <alignment horizontal="center" wrapText="1"/>
    </xf>
    <xf numFmtId="43" fontId="4" fillId="0" borderId="89" xfId="0" applyNumberFormat="1" applyFont="1" applyBorder="1" applyAlignment="1">
      <alignment shrinkToFit="1"/>
    </xf>
    <xf numFmtId="43" fontId="4" fillId="0" borderId="78" xfId="0" applyNumberFormat="1" applyFont="1" applyBorder="1" applyAlignment="1">
      <alignment shrinkToFit="1"/>
    </xf>
    <xf numFmtId="43" fontId="4" fillId="0" borderId="5" xfId="0" applyNumberFormat="1" applyFont="1" applyBorder="1" applyAlignment="1">
      <alignment shrinkToFit="1"/>
    </xf>
    <xf numFmtId="43" fontId="4" fillId="6" borderId="17" xfId="0" applyNumberFormat="1" applyFont="1" applyFill="1" applyBorder="1" applyAlignment="1">
      <alignment shrinkToFit="1"/>
    </xf>
    <xf numFmtId="43" fontId="4" fillId="5" borderId="5" xfId="0" applyNumberFormat="1" applyFont="1" applyFill="1" applyBorder="1" applyAlignment="1">
      <alignment shrinkToFit="1"/>
    </xf>
    <xf numFmtId="187" fontId="5" fillId="0" borderId="27" xfId="1" applyFont="1" applyFill="1" applyBorder="1" applyAlignment="1">
      <alignment horizontal="right" wrapText="1"/>
    </xf>
    <xf numFmtId="187" fontId="5" fillId="0" borderId="37" xfId="1" applyFont="1" applyFill="1" applyBorder="1" applyAlignment="1">
      <alignment horizontal="right" wrapText="1"/>
    </xf>
    <xf numFmtId="4" fontId="3" fillId="0" borderId="37" xfId="0" applyNumberFormat="1" applyFont="1" applyFill="1" applyBorder="1" applyAlignment="1">
      <alignment horizontal="right" wrapText="1"/>
    </xf>
    <xf numFmtId="187" fontId="5" fillId="6" borderId="14" xfId="1" applyFont="1" applyFill="1" applyBorder="1" applyAlignment="1">
      <alignment horizontal="right" shrinkToFit="1"/>
    </xf>
    <xf numFmtId="4" fontId="2" fillId="5" borderId="38" xfId="1" applyNumberFormat="1" applyFont="1" applyFill="1" applyBorder="1" applyAlignment="1">
      <alignment horizontal="right" wrapText="1"/>
    </xf>
    <xf numFmtId="188" fontId="9" fillId="2" borderId="40" xfId="1" applyNumberFormat="1" applyFont="1" applyFill="1" applyBorder="1" applyAlignment="1"/>
    <xf numFmtId="188" fontId="9" fillId="2" borderId="1" xfId="1" applyNumberFormat="1" applyFont="1" applyFill="1" applyBorder="1" applyAlignment="1"/>
    <xf numFmtId="188" fontId="4" fillId="0" borderId="28" xfId="1" applyNumberFormat="1" applyFont="1" applyBorder="1" applyAlignment="1">
      <alignment horizontal="center" shrinkToFit="1"/>
    </xf>
    <xf numFmtId="188" fontId="4" fillId="0" borderId="1" xfId="0" applyNumberFormat="1" applyFont="1" applyBorder="1" applyAlignment="1">
      <alignment horizontal="center" shrinkToFit="1"/>
    </xf>
    <xf numFmtId="188" fontId="4" fillId="0" borderId="69" xfId="1" applyNumberFormat="1" applyFont="1" applyBorder="1" applyAlignment="1">
      <alignment horizontal="center" shrinkToFit="1"/>
    </xf>
    <xf numFmtId="188" fontId="4" fillId="0" borderId="2" xfId="1" applyNumberFormat="1" applyFont="1" applyBorder="1" applyAlignment="1">
      <alignment horizontal="center" shrinkToFit="1"/>
    </xf>
    <xf numFmtId="188" fontId="4" fillId="0" borderId="1" xfId="1" applyNumberFormat="1" applyFont="1" applyBorder="1" applyAlignment="1">
      <alignment horizontal="center" shrinkToFit="1"/>
    </xf>
    <xf numFmtId="0" fontId="8" fillId="0" borderId="90" xfId="0" applyFont="1" applyBorder="1" applyAlignment="1">
      <alignment horizontal="center" shrinkToFit="1"/>
    </xf>
    <xf numFmtId="0" fontId="8" fillId="0" borderId="82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43" fontId="4" fillId="0" borderId="91" xfId="0" applyNumberFormat="1" applyFont="1" applyBorder="1" applyAlignment="1">
      <alignment shrinkToFit="1"/>
    </xf>
    <xf numFmtId="43" fontId="9" fillId="0" borderId="92" xfId="0" applyNumberFormat="1" applyFont="1" applyBorder="1" applyAlignment="1">
      <alignment shrinkToFit="1"/>
    </xf>
    <xf numFmtId="0" fontId="8" fillId="0" borderId="93" xfId="0" applyFont="1" applyBorder="1" applyAlignment="1">
      <alignment horizontal="center" shrinkToFit="1"/>
    </xf>
    <xf numFmtId="0" fontId="8" fillId="0" borderId="54" xfId="0" applyFont="1" applyBorder="1" applyAlignment="1">
      <alignment horizontal="center" shrinkToFit="1"/>
    </xf>
    <xf numFmtId="43" fontId="9" fillId="0" borderId="94" xfId="0" applyNumberFormat="1" applyFont="1" applyBorder="1" applyAlignment="1">
      <alignment shrinkToFit="1"/>
    </xf>
    <xf numFmtId="4" fontId="5" fillId="0" borderId="24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center"/>
    </xf>
    <xf numFmtId="4" fontId="5" fillId="0" borderId="28" xfId="0" applyNumberFormat="1" applyFont="1" applyFill="1" applyBorder="1"/>
    <xf numFmtId="3" fontId="35" fillId="0" borderId="0" xfId="1" applyNumberFormat="1" applyFont="1" applyFill="1"/>
    <xf numFmtId="4" fontId="25" fillId="0" borderId="0" xfId="0" applyNumberFormat="1" applyFont="1"/>
    <xf numFmtId="0" fontId="20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18" borderId="23" xfId="0" applyFont="1" applyFill="1" applyBorder="1" applyAlignment="1">
      <alignment horizontal="center"/>
    </xf>
    <xf numFmtId="0" fontId="6" fillId="18" borderId="4" xfId="0" applyFont="1" applyFill="1" applyBorder="1" applyAlignment="1">
      <alignment horizontal="center"/>
    </xf>
    <xf numFmtId="0" fontId="5" fillId="17" borderId="23" xfId="0" applyFont="1" applyFill="1" applyBorder="1" applyAlignment="1">
      <alignment horizontal="center" wrapText="1"/>
    </xf>
    <xf numFmtId="0" fontId="5" fillId="17" borderId="4" xfId="0" applyFont="1" applyFill="1" applyBorder="1" applyAlignment="1">
      <alignment horizontal="center" wrapText="1"/>
    </xf>
    <xf numFmtId="0" fontId="5" fillId="15" borderId="2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  <xf numFmtId="0" fontId="5" fillId="15" borderId="4" xfId="0" applyFont="1" applyFill="1" applyBorder="1" applyAlignment="1">
      <alignment horizontal="center" wrapText="1"/>
    </xf>
    <xf numFmtId="0" fontId="3" fillId="15" borderId="23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2" fontId="13" fillId="0" borderId="78" xfId="0" applyNumberFormat="1" applyFont="1" applyFill="1" applyBorder="1" applyAlignment="1">
      <alignment horizontal="center" vertical="center" wrapText="1"/>
    </xf>
    <xf numFmtId="2" fontId="13" fillId="0" borderId="79" xfId="0" applyNumberFormat="1" applyFont="1" applyFill="1" applyBorder="1" applyAlignment="1">
      <alignment horizontal="center" vertical="center" wrapText="1"/>
    </xf>
    <xf numFmtId="2" fontId="13" fillId="0" borderId="8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3" fillId="0" borderId="3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/>
    </xf>
    <xf numFmtId="0" fontId="16" fillId="0" borderId="80" xfId="0" applyFont="1" applyFill="1" applyBorder="1" applyAlignment="1">
      <alignment horizontal="center"/>
    </xf>
    <xf numFmtId="0" fontId="30" fillId="0" borderId="78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 shrinkToFit="1"/>
    </xf>
    <xf numFmtId="0" fontId="6" fillId="0" borderId="53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shrinkToFit="1"/>
    </xf>
    <xf numFmtId="0" fontId="6" fillId="0" borderId="53" xfId="0" applyFont="1" applyFill="1" applyBorder="1" applyAlignment="1">
      <alignment horizontal="center" shrinkToFit="1"/>
    </xf>
    <xf numFmtId="0" fontId="6" fillId="0" borderId="35" xfId="0" applyFont="1" applyFill="1" applyBorder="1" applyAlignment="1">
      <alignment horizontal="center" shrinkToFit="1"/>
    </xf>
    <xf numFmtId="0" fontId="41" fillId="0" borderId="0" xfId="0" applyFont="1" applyFill="1" applyBorder="1" applyAlignment="1">
      <alignment horizontal="center" shrinkToFit="1"/>
    </xf>
    <xf numFmtId="0" fontId="6" fillId="0" borderId="6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 vertical="center" shrinkToFit="1"/>
    </xf>
    <xf numFmtId="4" fontId="6" fillId="0" borderId="11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2" fillId="20" borderId="47" xfId="0" applyFont="1" applyFill="1" applyBorder="1" applyAlignment="1">
      <alignment horizontal="center"/>
    </xf>
    <xf numFmtId="0" fontId="12" fillId="20" borderId="4" xfId="0" applyFont="1" applyFill="1" applyBorder="1" applyAlignment="1">
      <alignment horizontal="center"/>
    </xf>
    <xf numFmtId="0" fontId="12" fillId="12" borderId="47" xfId="0" applyFont="1" applyFill="1" applyBorder="1" applyAlignment="1">
      <alignment horizontal="center" wrapText="1"/>
    </xf>
    <xf numFmtId="0" fontId="12" fillId="12" borderId="3" xfId="0" applyFont="1" applyFill="1" applyBorder="1" applyAlignment="1">
      <alignment horizontal="center" wrapText="1"/>
    </xf>
    <xf numFmtId="0" fontId="12" fillId="12" borderId="72" xfId="0" applyFont="1" applyFill="1" applyBorder="1" applyAlignment="1">
      <alignment horizontal="center" wrapText="1"/>
    </xf>
    <xf numFmtId="0" fontId="12" fillId="12" borderId="4" xfId="0" applyFont="1" applyFill="1" applyBorder="1" applyAlignment="1">
      <alignment horizontal="center" wrapText="1"/>
    </xf>
    <xf numFmtId="0" fontId="12" fillId="4" borderId="67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6" fillId="12" borderId="47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72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3" fillId="0" borderId="0" xfId="0" applyFont="1" applyFill="1" applyBorder="1"/>
    <xf numFmtId="4" fontId="3" fillId="20" borderId="69" xfId="0" applyNumberFormat="1" applyFont="1" applyFill="1" applyBorder="1" applyAlignment="1">
      <alignment shrinkToFit="1"/>
    </xf>
  </cellXfs>
  <cellStyles count="3">
    <cellStyle name="Comma" xfId="1" builtinId="3"/>
    <cellStyle name="Normal" xfId="0" builtinId="0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93" zoomScaleSheetLayoutView="93" workbookViewId="0">
      <selection activeCell="C14" sqref="C14"/>
    </sheetView>
  </sheetViews>
  <sheetFormatPr defaultColWidth="8.85546875" defaultRowHeight="21" customHeight="1" x14ac:dyDescent="0.35"/>
  <cols>
    <col min="1" max="1" width="8.85546875" style="2" customWidth="1"/>
    <col min="2" max="2" width="47" style="1" customWidth="1"/>
    <col min="3" max="6" width="18.7109375" style="1" customWidth="1"/>
    <col min="7" max="7" width="17" style="1" customWidth="1"/>
    <col min="8" max="16384" width="8.85546875" style="1"/>
  </cols>
  <sheetData>
    <row r="1" spans="1:7" ht="21" customHeight="1" x14ac:dyDescent="0.35">
      <c r="A1" s="681" t="s">
        <v>322</v>
      </c>
      <c r="B1" s="681"/>
      <c r="C1" s="681"/>
      <c r="D1" s="681"/>
      <c r="E1" s="681"/>
      <c r="F1" s="681"/>
      <c r="G1" s="681"/>
    </row>
    <row r="2" spans="1:7" ht="21" customHeight="1" x14ac:dyDescent="0.35">
      <c r="A2" s="681" t="s">
        <v>510</v>
      </c>
      <c r="B2" s="681"/>
      <c r="C2" s="681"/>
      <c r="D2" s="681"/>
      <c r="E2" s="681"/>
      <c r="F2" s="681"/>
      <c r="G2" s="681"/>
    </row>
    <row r="4" spans="1:7" s="83" customFormat="1" ht="21" customHeight="1" x14ac:dyDescent="0.35">
      <c r="A4" s="3" t="s">
        <v>10</v>
      </c>
      <c r="B4" s="3" t="s">
        <v>372</v>
      </c>
      <c r="C4" s="3" t="s">
        <v>11</v>
      </c>
      <c r="D4" s="3" t="s">
        <v>12</v>
      </c>
      <c r="E4" s="3" t="s">
        <v>0</v>
      </c>
      <c r="F4" s="3" t="s">
        <v>1</v>
      </c>
    </row>
    <row r="5" spans="1:7" ht="21" customHeight="1" x14ac:dyDescent="0.35">
      <c r="A5" s="73" t="s">
        <v>2</v>
      </c>
      <c r="B5" s="70" t="s">
        <v>13</v>
      </c>
      <c r="C5" s="71">
        <v>1649931440.1600008</v>
      </c>
      <c r="D5" s="71">
        <v>696420.0000000007</v>
      </c>
      <c r="E5" s="71">
        <v>184772464.31</v>
      </c>
      <c r="F5" s="71">
        <v>1835400324.470001</v>
      </c>
    </row>
    <row r="6" spans="1:7" ht="21" customHeight="1" x14ac:dyDescent="0.35">
      <c r="A6" s="73" t="s">
        <v>3</v>
      </c>
      <c r="B6" s="70" t="s">
        <v>14</v>
      </c>
      <c r="C6" s="71">
        <v>133688823.33</v>
      </c>
      <c r="D6" s="71">
        <v>98292783.729999989</v>
      </c>
      <c r="E6" s="71">
        <v>1251060</v>
      </c>
      <c r="F6" s="71">
        <v>233232667.05999994</v>
      </c>
    </row>
    <row r="7" spans="1:7" ht="21" customHeight="1" x14ac:dyDescent="0.35">
      <c r="A7" s="73" t="s">
        <v>4</v>
      </c>
      <c r="B7" s="70" t="s">
        <v>15</v>
      </c>
      <c r="C7" s="71">
        <v>59086324.320000023</v>
      </c>
      <c r="D7" s="71">
        <v>381280</v>
      </c>
      <c r="E7" s="71">
        <v>24957080.420000006</v>
      </c>
      <c r="F7" s="71">
        <v>84424684.740000039</v>
      </c>
    </row>
    <row r="8" spans="1:7" ht="21" customHeight="1" x14ac:dyDescent="0.35">
      <c r="A8" s="73" t="s">
        <v>5</v>
      </c>
      <c r="B8" s="70" t="s">
        <v>303</v>
      </c>
      <c r="C8" s="71">
        <v>1883371693.5799992</v>
      </c>
      <c r="D8" s="71">
        <v>78260639.790000007</v>
      </c>
      <c r="E8" s="71">
        <v>335388622.12000006</v>
      </c>
      <c r="F8" s="71">
        <v>2297020955.4899993</v>
      </c>
    </row>
    <row r="9" spans="1:7" ht="21" customHeight="1" x14ac:dyDescent="0.35">
      <c r="A9" s="73" t="s">
        <v>6</v>
      </c>
      <c r="B9" s="70" t="s">
        <v>16</v>
      </c>
      <c r="C9" s="71">
        <v>159368506.82999995</v>
      </c>
      <c r="D9" s="71">
        <v>164978493.42000002</v>
      </c>
      <c r="E9" s="71">
        <v>676641461.17999995</v>
      </c>
      <c r="F9" s="71">
        <v>1000988461.4300001</v>
      </c>
    </row>
    <row r="10" spans="1:7" ht="21" customHeight="1" x14ac:dyDescent="0.35">
      <c r="A10" s="73" t="s">
        <v>7</v>
      </c>
      <c r="B10" s="70" t="s">
        <v>17</v>
      </c>
      <c r="C10" s="71">
        <v>9000000</v>
      </c>
      <c r="D10" s="231"/>
      <c r="E10" s="305"/>
      <c r="F10" s="71">
        <v>9000000</v>
      </c>
    </row>
    <row r="11" spans="1:7" ht="21" customHeight="1" x14ac:dyDescent="0.35">
      <c r="A11" s="73" t="s">
        <v>8</v>
      </c>
      <c r="B11" s="70" t="s">
        <v>18</v>
      </c>
      <c r="C11" s="71">
        <v>6970322.0999999996</v>
      </c>
      <c r="D11" s="306">
        <v>30750</v>
      </c>
      <c r="E11" s="71">
        <v>120000</v>
      </c>
      <c r="F11" s="71">
        <v>7121072.0999999996</v>
      </c>
    </row>
    <row r="12" spans="1:7" ht="21" customHeight="1" x14ac:dyDescent="0.35">
      <c r="A12" s="73" t="s">
        <v>507</v>
      </c>
      <c r="B12" s="70" t="s">
        <v>509</v>
      </c>
      <c r="C12" s="71">
        <v>800337</v>
      </c>
      <c r="D12" s="231"/>
      <c r="E12" s="305"/>
      <c r="F12" s="71">
        <v>800337</v>
      </c>
    </row>
    <row r="13" spans="1:7" ht="21" customHeight="1" x14ac:dyDescent="0.35">
      <c r="A13" s="73" t="s">
        <v>508</v>
      </c>
      <c r="B13" s="70" t="s">
        <v>19</v>
      </c>
      <c r="C13" s="71">
        <v>2</v>
      </c>
      <c r="D13" s="71">
        <v>0</v>
      </c>
      <c r="E13" s="71">
        <v>436558.14</v>
      </c>
      <c r="F13" s="71">
        <v>436560.14</v>
      </c>
    </row>
    <row r="14" spans="1:7" ht="21" customHeight="1" x14ac:dyDescent="0.35">
      <c r="A14" s="73" t="s">
        <v>9</v>
      </c>
      <c r="B14" s="70" t="s">
        <v>323</v>
      </c>
      <c r="C14" s="71">
        <v>11535725.35</v>
      </c>
      <c r="D14" s="71">
        <v>72750</v>
      </c>
      <c r="E14" s="306">
        <v>4990750</v>
      </c>
      <c r="F14" s="71">
        <v>16599225.35</v>
      </c>
    </row>
    <row r="15" spans="1:7" s="4" customFormat="1" ht="21" customHeight="1" x14ac:dyDescent="0.35">
      <c r="A15" s="3"/>
      <c r="B15" s="195" t="s">
        <v>21</v>
      </c>
      <c r="C15" s="196">
        <f>SUM(C5:C14)</f>
        <v>3913753174.6699996</v>
      </c>
      <c r="D15" s="196">
        <f t="shared" ref="D15:F15" si="0">SUM(D5:D14)</f>
        <v>342713116.94</v>
      </c>
      <c r="E15" s="196">
        <f t="shared" si="0"/>
        <v>1228557996.1700003</v>
      </c>
      <c r="F15" s="196">
        <f t="shared" si="0"/>
        <v>5485024287.7800016</v>
      </c>
    </row>
    <row r="16" spans="1:7" ht="21" customHeight="1" x14ac:dyDescent="0.35">
      <c r="A16" s="5"/>
      <c r="B16" s="6"/>
      <c r="C16" s="6"/>
      <c r="D16" s="6"/>
      <c r="E16" s="6"/>
      <c r="F16" s="6"/>
    </row>
  </sheetData>
  <mergeCells count="2">
    <mergeCell ref="A1:G1"/>
    <mergeCell ref="A2:G2"/>
  </mergeCells>
  <pageMargins left="0.98425196850393704" right="0.86614173228346458" top="0.98425196850393704" bottom="0.98425196850393704" header="0.51181102362204722" footer="0.5118110236220472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18"/>
  <sheetViews>
    <sheetView view="pageBreakPreview" zoomScale="80" zoomScaleSheetLayoutView="8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R8" sqref="R8"/>
    </sheetView>
  </sheetViews>
  <sheetFormatPr defaultColWidth="6.85546875" defaultRowHeight="18.75" x14ac:dyDescent="0.3"/>
  <cols>
    <col min="1" max="1" width="5.28515625" style="8" customWidth="1"/>
    <col min="2" max="2" width="69.7109375" style="27" customWidth="1"/>
    <col min="3" max="3" width="13.5703125" style="27" customWidth="1"/>
    <col min="4" max="4" width="13.42578125" style="27" customWidth="1"/>
    <col min="5" max="5" width="14.42578125" style="27" customWidth="1"/>
    <col min="6" max="6" width="13.42578125" style="27" customWidth="1"/>
    <col min="7" max="7" width="14.5703125" style="27" customWidth="1"/>
    <col min="8" max="8" width="6.28515625" style="27" customWidth="1"/>
    <col min="9" max="9" width="6.42578125" style="27" customWidth="1"/>
    <col min="10" max="10" width="10.85546875" style="27" customWidth="1"/>
    <col min="11" max="11" width="15.140625" style="27" customWidth="1"/>
    <col min="12" max="12" width="16.42578125" style="27" customWidth="1"/>
    <col min="13" max="13" width="14.42578125" style="27" customWidth="1"/>
    <col min="14" max="14" width="14" style="27" customWidth="1"/>
    <col min="15" max="15" width="17.140625" style="27" customWidth="1"/>
    <col min="16" max="16" width="7.28515625" style="48" customWidth="1"/>
    <col min="17" max="17" width="8.5703125" style="48" customWidth="1"/>
    <col min="18" max="18" width="12.85546875" style="48" customWidth="1"/>
    <col min="19" max="20" width="7.140625" style="27" customWidth="1"/>
    <col min="21" max="21" width="7.42578125" style="27" customWidth="1"/>
    <col min="22" max="22" width="16.28515625" style="8" bestFit="1" customWidth="1"/>
    <col min="23" max="23" width="16.28515625" style="8" customWidth="1"/>
    <col min="24" max="24" width="7.42578125" style="8" bestFit="1" customWidth="1"/>
    <col min="25" max="25" width="7.140625" style="8" bestFit="1" customWidth="1"/>
    <col min="26" max="28" width="5.28515625" style="8" bestFit="1" customWidth="1"/>
    <col min="29" max="16384" width="6.85546875" style="8"/>
  </cols>
  <sheetData>
    <row r="1" spans="1:257" ht="30.75" x14ac:dyDescent="0.45">
      <c r="A1" s="735" t="s">
        <v>289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</row>
    <row r="2" spans="1:257" ht="30.75" x14ac:dyDescent="0.45">
      <c r="A2" s="735" t="s">
        <v>506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</row>
    <row r="3" spans="1:257" ht="24" thickBot="1" x14ac:dyDescent="0.4">
      <c r="A3" s="1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42"/>
      <c r="Q3" s="42"/>
      <c r="R3" s="42"/>
      <c r="S3" s="28"/>
      <c r="T3" s="28"/>
      <c r="U3" s="28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</row>
    <row r="4" spans="1:257" ht="19.5" thickBot="1" x14ac:dyDescent="0.35">
      <c r="A4" s="731" t="s">
        <v>10</v>
      </c>
      <c r="B4" s="733" t="s">
        <v>290</v>
      </c>
      <c r="C4" s="725" t="s">
        <v>472</v>
      </c>
      <c r="D4" s="725"/>
      <c r="E4" s="725"/>
      <c r="F4" s="725"/>
      <c r="G4" s="725"/>
      <c r="H4" s="725"/>
      <c r="I4" s="725"/>
      <c r="J4" s="726"/>
      <c r="K4" s="725" t="s">
        <v>505</v>
      </c>
      <c r="L4" s="725"/>
      <c r="M4" s="725"/>
      <c r="N4" s="725"/>
      <c r="O4" s="725"/>
      <c r="P4" s="725"/>
      <c r="Q4" s="725"/>
      <c r="R4" s="725"/>
      <c r="S4" s="727" t="s">
        <v>280</v>
      </c>
      <c r="T4" s="728"/>
      <c r="U4" s="729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</row>
    <row r="5" spans="1:257" ht="99" customHeight="1" thickBot="1" x14ac:dyDescent="0.35">
      <c r="A5" s="732"/>
      <c r="B5" s="734"/>
      <c r="C5" s="31" t="s">
        <v>11</v>
      </c>
      <c r="D5" s="32" t="s">
        <v>12</v>
      </c>
      <c r="E5" s="32" t="s">
        <v>0</v>
      </c>
      <c r="F5" s="32" t="s">
        <v>244</v>
      </c>
      <c r="G5" s="33" t="s">
        <v>245</v>
      </c>
      <c r="H5" s="34" t="s">
        <v>246</v>
      </c>
      <c r="I5" s="33" t="s">
        <v>247</v>
      </c>
      <c r="J5" s="35" t="s">
        <v>248</v>
      </c>
      <c r="K5" s="31" t="s">
        <v>11</v>
      </c>
      <c r="L5" s="32" t="s">
        <v>12</v>
      </c>
      <c r="M5" s="32" t="s">
        <v>0</v>
      </c>
      <c r="N5" s="32" t="s">
        <v>244</v>
      </c>
      <c r="O5" s="33" t="s">
        <v>245</v>
      </c>
      <c r="P5" s="619" t="s">
        <v>246</v>
      </c>
      <c r="Q5" s="620" t="s">
        <v>247</v>
      </c>
      <c r="R5" s="621" t="s">
        <v>248</v>
      </c>
      <c r="S5" s="80" t="s">
        <v>287</v>
      </c>
      <c r="T5" s="81" t="s">
        <v>291</v>
      </c>
      <c r="U5" s="82" t="s">
        <v>292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</row>
    <row r="6" spans="1:257" ht="21" customHeight="1" x14ac:dyDescent="0.3">
      <c r="A6" s="122">
        <v>201</v>
      </c>
      <c r="B6" s="119" t="s">
        <v>551</v>
      </c>
      <c r="C6" s="59"/>
      <c r="D6" s="59"/>
      <c r="E6" s="59"/>
      <c r="F6" s="59"/>
      <c r="G6" s="60"/>
      <c r="H6" s="256"/>
      <c r="I6" s="61"/>
      <c r="J6" s="650"/>
      <c r="K6" s="655">
        <v>198549062.781165</v>
      </c>
      <c r="L6" s="129">
        <v>633369.26506941346</v>
      </c>
      <c r="M6" s="129">
        <v>1950734.2208793052</v>
      </c>
      <c r="N6" s="129">
        <v>46348091.885676801</v>
      </c>
      <c r="O6" s="247">
        <f>SUM(K6:N6)</f>
        <v>247481258.15279055</v>
      </c>
      <c r="P6" s="599">
        <v>118</v>
      </c>
      <c r="Q6" s="600" t="s">
        <v>288</v>
      </c>
      <c r="R6" s="601">
        <f>O6/P6</f>
        <v>2097298.7979050046</v>
      </c>
      <c r="S6" s="130">
        <v>100</v>
      </c>
      <c r="T6" s="126">
        <v>100</v>
      </c>
      <c r="U6" s="127">
        <v>100</v>
      </c>
      <c r="V6" s="294"/>
      <c r="W6" s="294"/>
      <c r="X6" s="294"/>
      <c r="Y6" s="294"/>
      <c r="Z6" s="294"/>
      <c r="AA6" s="294"/>
      <c r="AB6" s="294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</row>
    <row r="7" spans="1:257" ht="21" customHeight="1" x14ac:dyDescent="0.3">
      <c r="A7" s="123">
        <v>202</v>
      </c>
      <c r="B7" s="120" t="s">
        <v>552</v>
      </c>
      <c r="C7" s="63">
        <v>228924488.7238667</v>
      </c>
      <c r="D7" s="63">
        <v>6427319.0644961046</v>
      </c>
      <c r="E7" s="63">
        <v>25027880.967692681</v>
      </c>
      <c r="F7" s="63">
        <v>54482983.231127366</v>
      </c>
      <c r="G7" s="64">
        <v>314862671.98718286</v>
      </c>
      <c r="H7" s="401">
        <v>77</v>
      </c>
      <c r="I7" s="65" t="s">
        <v>251</v>
      </c>
      <c r="J7" s="651">
        <v>4089125.6102231541</v>
      </c>
      <c r="K7" s="656">
        <v>257496317.32966173</v>
      </c>
      <c r="L7" s="129">
        <v>4216440.2979981527</v>
      </c>
      <c r="M7" s="129">
        <v>16377494.88364128</v>
      </c>
      <c r="N7" s="129">
        <v>80002768.681075573</v>
      </c>
      <c r="O7" s="247">
        <f t="shared" ref="O7:O11" si="0">SUM(K7:N7)</f>
        <v>358093021.19237673</v>
      </c>
      <c r="P7" s="622">
        <v>77</v>
      </c>
      <c r="Q7" s="602" t="s">
        <v>251</v>
      </c>
      <c r="R7" s="603">
        <f t="shared" ref="R7:R11" si="1">O7/P7</f>
        <v>4650558.7167841131</v>
      </c>
      <c r="S7" s="130">
        <v>13.729906099175091</v>
      </c>
      <c r="T7" s="126">
        <v>0</v>
      </c>
      <c r="U7" s="127">
        <v>13.729906099175079</v>
      </c>
      <c r="V7" s="294"/>
      <c r="W7" s="294"/>
      <c r="X7" s="294"/>
      <c r="Y7" s="294"/>
      <c r="Z7" s="294"/>
      <c r="AA7" s="294"/>
      <c r="AB7" s="294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</row>
    <row r="8" spans="1:257" ht="21" customHeight="1" x14ac:dyDescent="0.3">
      <c r="A8" s="123">
        <v>203</v>
      </c>
      <c r="B8" s="120" t="s">
        <v>553</v>
      </c>
      <c r="C8" s="377"/>
      <c r="D8" s="380"/>
      <c r="E8" s="380"/>
      <c r="F8" s="380"/>
      <c r="G8" s="381"/>
      <c r="H8" s="382"/>
      <c r="I8" s="383"/>
      <c r="J8" s="651"/>
      <c r="K8" s="656">
        <v>48570</v>
      </c>
      <c r="L8" s="129">
        <v>0</v>
      </c>
      <c r="M8" s="129">
        <v>0</v>
      </c>
      <c r="N8" s="129">
        <v>0</v>
      </c>
      <c r="O8" s="247">
        <f t="shared" si="0"/>
        <v>48570</v>
      </c>
      <c r="P8" s="622">
        <v>77</v>
      </c>
      <c r="Q8" s="602" t="s">
        <v>367</v>
      </c>
      <c r="R8" s="603">
        <f t="shared" si="1"/>
        <v>630.77922077922074</v>
      </c>
      <c r="S8" s="130">
        <v>100</v>
      </c>
      <c r="T8" s="126">
        <v>100</v>
      </c>
      <c r="U8" s="127">
        <v>100</v>
      </c>
      <c r="V8" s="294"/>
      <c r="W8" s="294"/>
      <c r="X8" s="294"/>
      <c r="Y8" s="294"/>
      <c r="Z8" s="294"/>
      <c r="AA8" s="294"/>
      <c r="AB8" s="294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</row>
    <row r="9" spans="1:257" ht="21" customHeight="1" x14ac:dyDescent="0.3">
      <c r="A9" s="123">
        <v>204</v>
      </c>
      <c r="B9" s="120" t="s">
        <v>356</v>
      </c>
      <c r="C9" s="377">
        <v>248303588.56352097</v>
      </c>
      <c r="D9" s="377">
        <v>6903741.0123738768</v>
      </c>
      <c r="E9" s="377">
        <v>26431688.96674924</v>
      </c>
      <c r="F9" s="377">
        <v>54592557.856207527</v>
      </c>
      <c r="G9" s="254">
        <v>336231576.39885163</v>
      </c>
      <c r="H9" s="378">
        <v>3990</v>
      </c>
      <c r="I9" s="379" t="s">
        <v>371</v>
      </c>
      <c r="J9" s="652">
        <v>84268.565513496651</v>
      </c>
      <c r="K9" s="656">
        <v>256716871.51025963</v>
      </c>
      <c r="L9" s="129">
        <v>4339537.1363331433</v>
      </c>
      <c r="M9" s="129">
        <v>16564335.568569105</v>
      </c>
      <c r="N9" s="129">
        <v>80021459.520023733</v>
      </c>
      <c r="O9" s="247">
        <f t="shared" si="0"/>
        <v>357642203.73518562</v>
      </c>
      <c r="P9" s="604">
        <v>77</v>
      </c>
      <c r="Q9" s="602" t="s">
        <v>251</v>
      </c>
      <c r="R9" s="603">
        <f t="shared" si="1"/>
        <v>4644703.9446128001</v>
      </c>
      <c r="S9" s="130">
        <v>6.3678217155118801</v>
      </c>
      <c r="T9" s="126">
        <v>0</v>
      </c>
      <c r="U9" s="127">
        <v>6.3678217155118721</v>
      </c>
      <c r="V9" s="294"/>
      <c r="W9" s="294"/>
      <c r="X9" s="294"/>
      <c r="Y9" s="294"/>
      <c r="Z9" s="294"/>
      <c r="AA9" s="294"/>
      <c r="AB9" s="294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</row>
    <row r="10" spans="1:257" ht="21" customHeight="1" x14ac:dyDescent="0.3">
      <c r="A10" s="123">
        <v>205</v>
      </c>
      <c r="B10" s="312" t="s">
        <v>554</v>
      </c>
      <c r="C10" s="63">
        <v>450209774.55179018</v>
      </c>
      <c r="D10" s="63">
        <v>12859580.796551393</v>
      </c>
      <c r="E10" s="63">
        <v>50069218.547448277</v>
      </c>
      <c r="F10" s="63">
        <v>108734476.17267264</v>
      </c>
      <c r="G10" s="64">
        <v>621873050.06846249</v>
      </c>
      <c r="H10" s="401">
        <v>77</v>
      </c>
      <c r="I10" s="65" t="s">
        <v>367</v>
      </c>
      <c r="J10" s="651">
        <v>8076273.3775124997</v>
      </c>
      <c r="K10" s="656">
        <v>515521480.4002381</v>
      </c>
      <c r="L10" s="129">
        <v>8801011.0219696593</v>
      </c>
      <c r="M10" s="129">
        <v>33596848.114909828</v>
      </c>
      <c r="N10" s="129">
        <v>160241386.25965309</v>
      </c>
      <c r="O10" s="247">
        <f>SUM(K10:N10)</f>
        <v>718160725.79677069</v>
      </c>
      <c r="P10" s="622">
        <v>77</v>
      </c>
      <c r="Q10" s="602" t="s">
        <v>271</v>
      </c>
      <c r="R10" s="603">
        <f t="shared" si="1"/>
        <v>9326762.6726853345</v>
      </c>
      <c r="S10" s="130">
        <v>15.483493892798187</v>
      </c>
      <c r="T10" s="126">
        <v>0</v>
      </c>
      <c r="U10" s="127">
        <v>15.483493892798201</v>
      </c>
      <c r="V10" s="294"/>
      <c r="W10" s="294"/>
      <c r="X10" s="294"/>
      <c r="Y10" s="294"/>
      <c r="Z10" s="294"/>
      <c r="AA10" s="294"/>
      <c r="AB10" s="294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</row>
    <row r="11" spans="1:257" ht="21" customHeight="1" x14ac:dyDescent="0.3">
      <c r="A11" s="123">
        <v>206</v>
      </c>
      <c r="B11" s="120" t="s">
        <v>363</v>
      </c>
      <c r="C11" s="63">
        <v>2271831777.8829536</v>
      </c>
      <c r="D11" s="63">
        <v>54213920.596659228</v>
      </c>
      <c r="E11" s="63">
        <v>203902006.07096204</v>
      </c>
      <c r="F11" s="63">
        <v>482900176.12124765</v>
      </c>
      <c r="G11" s="64">
        <v>3012847880.6718225</v>
      </c>
      <c r="H11" s="401">
        <v>8</v>
      </c>
      <c r="I11" s="65" t="s">
        <v>271</v>
      </c>
      <c r="J11" s="651">
        <v>376605985.08397782</v>
      </c>
      <c r="K11" s="656">
        <v>2526052365.818676</v>
      </c>
      <c r="L11" s="129">
        <v>40277409.658629626</v>
      </c>
      <c r="M11" s="129">
        <v>140718620.1220004</v>
      </c>
      <c r="N11" s="129">
        <v>634374755.08357072</v>
      </c>
      <c r="O11" s="247">
        <f t="shared" si="0"/>
        <v>3341423150.6828766</v>
      </c>
      <c r="P11" s="622">
        <v>8</v>
      </c>
      <c r="Q11" s="602" t="s">
        <v>271</v>
      </c>
      <c r="R11" s="603">
        <f t="shared" si="1"/>
        <v>417677893.83535957</v>
      </c>
      <c r="S11" s="130">
        <v>10.905803512980098</v>
      </c>
      <c r="T11" s="126">
        <v>0</v>
      </c>
      <c r="U11" s="127">
        <v>10.905803512980098</v>
      </c>
      <c r="V11" s="294"/>
      <c r="W11" s="294"/>
      <c r="X11" s="294"/>
      <c r="Y11" s="294"/>
      <c r="Z11" s="294"/>
      <c r="AA11" s="294"/>
      <c r="AB11" s="294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</row>
    <row r="12" spans="1:257" ht="21" customHeight="1" x14ac:dyDescent="0.3">
      <c r="A12" s="57">
        <v>207</v>
      </c>
      <c r="B12" s="365" t="s">
        <v>374</v>
      </c>
      <c r="C12" s="63">
        <v>33799511.357870787</v>
      </c>
      <c r="D12" s="63">
        <v>641925.89991940442</v>
      </c>
      <c r="E12" s="63">
        <v>1865327.4271475766</v>
      </c>
      <c r="F12" s="63">
        <v>276754.29874461482</v>
      </c>
      <c r="G12" s="64">
        <v>36583518.983682379</v>
      </c>
      <c r="H12" s="257">
        <v>7639</v>
      </c>
      <c r="I12" s="65" t="s">
        <v>371</v>
      </c>
      <c r="J12" s="651">
        <v>4789.0455535649144</v>
      </c>
      <c r="K12" s="657"/>
      <c r="L12" s="138"/>
      <c r="M12" s="138"/>
      <c r="N12" s="255"/>
      <c r="O12" s="64"/>
      <c r="P12" s="604"/>
      <c r="Q12" s="623"/>
      <c r="R12" s="624"/>
      <c r="S12" s="130">
        <v>-100</v>
      </c>
      <c r="T12" s="126">
        <v>-100</v>
      </c>
      <c r="U12" s="127">
        <v>-100</v>
      </c>
      <c r="V12" s="294"/>
      <c r="W12" s="294"/>
      <c r="X12" s="294"/>
      <c r="Y12" s="294"/>
      <c r="Z12" s="294"/>
      <c r="AA12" s="294"/>
      <c r="AB12" s="294"/>
    </row>
    <row r="13" spans="1:257" ht="21" customHeight="1" x14ac:dyDescent="0.3">
      <c r="A13" s="366"/>
      <c r="B13" s="125" t="s">
        <v>474</v>
      </c>
      <c r="C13" s="76">
        <f>SUM(C6:C12)</f>
        <v>3233069141.0800023</v>
      </c>
      <c r="D13" s="76">
        <f>SUM(D6:D12)</f>
        <v>81046487.370000005</v>
      </c>
      <c r="E13" s="76">
        <f>SUM(E6:E12)</f>
        <v>307296121.97999984</v>
      </c>
      <c r="F13" s="76">
        <f>SUM(F6:F12)</f>
        <v>700986947.67999971</v>
      </c>
      <c r="G13" s="76">
        <f>SUM(C13:F13)</f>
        <v>4322398698.1100016</v>
      </c>
      <c r="H13" s="613"/>
      <c r="I13" s="613"/>
      <c r="J13" s="653"/>
      <c r="K13" s="658">
        <f>SUM(K6:K12)</f>
        <v>3754384667.8400002</v>
      </c>
      <c r="L13" s="76">
        <f>SUM(L6:L12)</f>
        <v>58267767.379999995</v>
      </c>
      <c r="M13" s="76">
        <f>SUM(M6:M12)</f>
        <v>209208032.90999991</v>
      </c>
      <c r="N13" s="76">
        <f>SUM(N6:N12)</f>
        <v>1000988461.4299999</v>
      </c>
      <c r="O13" s="76">
        <f>SUM(O6:O12)</f>
        <v>5022848929.5600004</v>
      </c>
      <c r="P13" s="625"/>
      <c r="Q13" s="625"/>
      <c r="R13" s="626"/>
      <c r="S13" s="135"/>
      <c r="T13" s="135"/>
      <c r="U13" s="135"/>
      <c r="V13" s="294"/>
      <c r="W13" s="294"/>
      <c r="X13" s="294"/>
      <c r="Y13" s="294"/>
      <c r="Z13" s="294"/>
      <c r="AA13" s="294"/>
      <c r="AB13" s="294"/>
    </row>
    <row r="14" spans="1:257" ht="21" customHeight="1" thickBot="1" x14ac:dyDescent="0.4">
      <c r="A14" s="57">
        <v>888</v>
      </c>
      <c r="B14" s="121" t="s">
        <v>473</v>
      </c>
      <c r="C14" s="77">
        <v>0</v>
      </c>
      <c r="D14" s="77">
        <v>188318433.06</v>
      </c>
      <c r="E14" s="77">
        <v>1131262749.0600004</v>
      </c>
      <c r="F14" s="77">
        <v>0</v>
      </c>
      <c r="G14" s="78">
        <v>1319581182.1200004</v>
      </c>
      <c r="H14" s="614">
        <v>77</v>
      </c>
      <c r="I14" s="614" t="s">
        <v>251</v>
      </c>
      <c r="J14" s="654">
        <v>17137417.949610393</v>
      </c>
      <c r="K14" s="659">
        <v>-5.4569682106375694E-11</v>
      </c>
      <c r="L14" s="616">
        <v>119466856.14</v>
      </c>
      <c r="M14" s="616">
        <v>342708502.08000004</v>
      </c>
      <c r="N14" s="615">
        <v>0</v>
      </c>
      <c r="O14" s="78">
        <v>462175358.22000003</v>
      </c>
      <c r="P14" s="625">
        <v>77</v>
      </c>
      <c r="Q14" s="625" t="s">
        <v>251</v>
      </c>
      <c r="R14" s="626">
        <f>O14/P14</f>
        <v>6002277.3794805203</v>
      </c>
      <c r="S14" s="135"/>
      <c r="T14" s="135"/>
      <c r="U14" s="135"/>
      <c r="V14" s="294"/>
      <c r="W14" s="294"/>
      <c r="X14" s="294"/>
      <c r="Y14" s="294"/>
      <c r="Z14" s="294"/>
      <c r="AA14" s="294"/>
      <c r="AB14" s="294"/>
    </row>
    <row r="15" spans="1:257" s="13" customFormat="1" ht="21" customHeight="1" thickBot="1" x14ac:dyDescent="0.35">
      <c r="A15" s="367"/>
      <c r="B15" s="368" t="s">
        <v>369</v>
      </c>
      <c r="C15" s="79">
        <f>C13+C14</f>
        <v>3233069141.0800023</v>
      </c>
      <c r="D15" s="79">
        <f t="shared" ref="D15:G15" si="2">D13+D14</f>
        <v>269364920.43000001</v>
      </c>
      <c r="E15" s="79">
        <f t="shared" si="2"/>
        <v>1438558871.0400002</v>
      </c>
      <c r="F15" s="79">
        <f t="shared" si="2"/>
        <v>700986947.67999971</v>
      </c>
      <c r="G15" s="79">
        <f t="shared" si="2"/>
        <v>5641979880.2300014</v>
      </c>
      <c r="H15" s="617"/>
      <c r="I15" s="617"/>
      <c r="J15" s="618"/>
      <c r="K15" s="79">
        <f>SUM(K13:K14)</f>
        <v>3754384667.8400002</v>
      </c>
      <c r="L15" s="79">
        <f t="shared" ref="L15:O15" si="3">SUM(L13:L14)</f>
        <v>177734623.51999998</v>
      </c>
      <c r="M15" s="79">
        <f t="shared" si="3"/>
        <v>551916534.99000001</v>
      </c>
      <c r="N15" s="79">
        <f t="shared" si="3"/>
        <v>1000988461.4299999</v>
      </c>
      <c r="O15" s="79">
        <f t="shared" si="3"/>
        <v>5485024287.7800007</v>
      </c>
      <c r="P15" s="627"/>
      <c r="Q15" s="627"/>
      <c r="R15" s="628"/>
      <c r="S15" s="136"/>
      <c r="T15" s="136"/>
      <c r="U15" s="136"/>
    </row>
    <row r="17" spans="11:15" ht="21" x14ac:dyDescent="0.3">
      <c r="K17" s="282"/>
      <c r="L17" s="282"/>
      <c r="M17" s="282"/>
      <c r="N17" s="282"/>
      <c r="O17" s="283"/>
    </row>
    <row r="18" spans="11:15" x14ac:dyDescent="0.3">
      <c r="K18" s="282"/>
      <c r="L18" s="282"/>
      <c r="M18" s="282"/>
      <c r="N18" s="282"/>
      <c r="O18" s="282"/>
    </row>
  </sheetData>
  <mergeCells count="7">
    <mergeCell ref="A1:U1"/>
    <mergeCell ref="A2:U2"/>
    <mergeCell ref="A4:A5"/>
    <mergeCell ref="B4:B5"/>
    <mergeCell ref="C4:J4"/>
    <mergeCell ref="K4:R4"/>
    <mergeCell ref="S4:U4"/>
  </mergeCells>
  <pageMargins left="0.15748031496062992" right="0.15748031496062992" top="0.74803149606299213" bottom="0.74803149606299213" header="0.31496062992125984" footer="0.31496062992125984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18"/>
  <sheetViews>
    <sheetView view="pageBreakPreview" zoomScale="90" zoomScaleSheetLayoutView="90" workbookViewId="0">
      <pane xSplit="2" ySplit="5" topLeftCell="P6" activePane="bottomRight" state="frozen"/>
      <selection pane="topRight" activeCell="C1" sqref="C1"/>
      <selection pane="bottomLeft" activeCell="A6" sqref="A6"/>
      <selection pane="bottomRight" activeCell="Q18" sqref="Q18"/>
    </sheetView>
  </sheetViews>
  <sheetFormatPr defaultColWidth="8.85546875" defaultRowHeight="18.75" x14ac:dyDescent="0.3"/>
  <cols>
    <col min="1" max="1" width="5.28515625" style="128" customWidth="1"/>
    <col min="2" max="2" width="55.5703125" style="128" customWidth="1"/>
    <col min="3" max="3" width="14.5703125" style="188" customWidth="1"/>
    <col min="4" max="4" width="12.5703125" style="188" customWidth="1"/>
    <col min="5" max="5" width="14" style="188" customWidth="1"/>
    <col min="6" max="6" width="13.140625" style="188" customWidth="1"/>
    <col min="7" max="7" width="13.28515625" style="188" customWidth="1"/>
    <col min="8" max="8" width="7.140625" style="189" customWidth="1"/>
    <col min="9" max="9" width="7.7109375" style="189" customWidth="1"/>
    <col min="10" max="10" width="11.28515625" style="188" customWidth="1"/>
    <col min="11" max="11" width="15.42578125" style="188" customWidth="1"/>
    <col min="12" max="12" width="16.5703125" style="188" customWidth="1"/>
    <col min="13" max="13" width="14.28515625" style="188" bestFit="1" customWidth="1"/>
    <col min="14" max="14" width="15.42578125" style="188" customWidth="1"/>
    <col min="15" max="15" width="17.140625" style="188" customWidth="1"/>
    <col min="16" max="16" width="7.28515625" style="226" customWidth="1"/>
    <col min="17" max="17" width="8.42578125" style="226" customWidth="1"/>
    <col min="18" max="18" width="12.28515625" style="226" customWidth="1"/>
    <col min="19" max="19" width="10.7109375" style="188" customWidth="1"/>
    <col min="20" max="21" width="8.85546875" style="188"/>
    <col min="22" max="16384" width="8.85546875" style="128"/>
  </cols>
  <sheetData>
    <row r="1" spans="1:256" ht="30" customHeight="1" x14ac:dyDescent="0.45">
      <c r="A1" s="736" t="s">
        <v>293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  <c r="IO1" s="182"/>
      <c r="IP1" s="182"/>
      <c r="IQ1" s="182"/>
      <c r="IR1" s="182"/>
      <c r="IS1" s="182"/>
      <c r="IT1" s="182"/>
      <c r="IU1" s="182"/>
      <c r="IV1" s="182"/>
    </row>
    <row r="2" spans="1:256" ht="30" customHeight="1" x14ac:dyDescent="0.45">
      <c r="A2" s="736" t="s">
        <v>506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  <c r="IG2" s="182"/>
      <c r="IH2" s="182"/>
      <c r="II2" s="182"/>
      <c r="IJ2" s="182"/>
      <c r="IK2" s="182"/>
      <c r="IL2" s="182"/>
      <c r="IM2" s="182"/>
      <c r="IN2" s="182"/>
      <c r="IO2" s="182"/>
      <c r="IP2" s="182"/>
      <c r="IQ2" s="182"/>
      <c r="IR2" s="182"/>
      <c r="IS2" s="182"/>
      <c r="IT2" s="182"/>
      <c r="IU2" s="182"/>
      <c r="IV2" s="182"/>
    </row>
    <row r="3" spans="1:256" ht="30" customHeight="1" thickBot="1" x14ac:dyDescent="0.4">
      <c r="A3" s="183"/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629"/>
      <c r="Q3" s="629"/>
      <c r="R3" s="629"/>
      <c r="S3" s="184"/>
      <c r="T3" s="184"/>
      <c r="U3" s="18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9.5" thickBot="1" x14ac:dyDescent="0.35">
      <c r="A4" s="731" t="s">
        <v>10</v>
      </c>
      <c r="B4" s="737" t="s">
        <v>294</v>
      </c>
      <c r="C4" s="739" t="s">
        <v>472</v>
      </c>
      <c r="D4" s="739"/>
      <c r="E4" s="739"/>
      <c r="F4" s="739"/>
      <c r="G4" s="739"/>
      <c r="H4" s="739"/>
      <c r="I4" s="739"/>
      <c r="J4" s="740"/>
      <c r="K4" s="739" t="s">
        <v>505</v>
      </c>
      <c r="L4" s="739"/>
      <c r="M4" s="739"/>
      <c r="N4" s="739"/>
      <c r="O4" s="739"/>
      <c r="P4" s="739"/>
      <c r="Q4" s="739"/>
      <c r="R4" s="739"/>
      <c r="S4" s="741" t="s">
        <v>280</v>
      </c>
      <c r="T4" s="739"/>
      <c r="U4" s="74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59.25" customHeight="1" thickBot="1" x14ac:dyDescent="0.35">
      <c r="A5" s="732"/>
      <c r="B5" s="738"/>
      <c r="C5" s="31" t="s">
        <v>11</v>
      </c>
      <c r="D5" s="32" t="s">
        <v>12</v>
      </c>
      <c r="E5" s="32" t="s">
        <v>0</v>
      </c>
      <c r="F5" s="32" t="s">
        <v>244</v>
      </c>
      <c r="G5" s="33" t="s">
        <v>245</v>
      </c>
      <c r="H5" s="34" t="s">
        <v>246</v>
      </c>
      <c r="I5" s="33" t="s">
        <v>247</v>
      </c>
      <c r="J5" s="35" t="s">
        <v>248</v>
      </c>
      <c r="K5" s="31" t="s">
        <v>11</v>
      </c>
      <c r="L5" s="32" t="s">
        <v>12</v>
      </c>
      <c r="M5" s="32" t="s">
        <v>0</v>
      </c>
      <c r="N5" s="32" t="s">
        <v>244</v>
      </c>
      <c r="O5" s="33" t="s">
        <v>245</v>
      </c>
      <c r="P5" s="619" t="s">
        <v>246</v>
      </c>
      <c r="Q5" s="620" t="s">
        <v>247</v>
      </c>
      <c r="R5" s="621" t="s">
        <v>248</v>
      </c>
      <c r="S5" s="80" t="s">
        <v>287</v>
      </c>
      <c r="T5" s="81" t="s">
        <v>291</v>
      </c>
      <c r="U5" s="82" t="s">
        <v>292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8" customFormat="1" ht="21" customHeight="1" x14ac:dyDescent="0.3">
      <c r="A6" s="122">
        <v>401</v>
      </c>
      <c r="B6" s="398" t="s">
        <v>551</v>
      </c>
      <c r="C6" s="59"/>
      <c r="D6" s="59"/>
      <c r="E6" s="59"/>
      <c r="F6" s="59"/>
      <c r="G6" s="60"/>
      <c r="H6" s="662"/>
      <c r="I6" s="61"/>
      <c r="J6" s="62"/>
      <c r="K6" s="129">
        <v>198549062.781165</v>
      </c>
      <c r="L6" s="129">
        <v>633369.26506941346</v>
      </c>
      <c r="M6" s="129">
        <v>1950734.2208793052</v>
      </c>
      <c r="N6" s="129">
        <v>46348091.885676801</v>
      </c>
      <c r="O6" s="247">
        <v>247481258.15279055</v>
      </c>
      <c r="P6" s="660">
        <v>118</v>
      </c>
      <c r="Q6" s="600" t="s">
        <v>288</v>
      </c>
      <c r="R6" s="601">
        <f>O6/P6</f>
        <v>2097298.7979050046</v>
      </c>
      <c r="S6" s="130">
        <v>100</v>
      </c>
      <c r="T6" s="126">
        <v>100</v>
      </c>
      <c r="U6" s="127">
        <v>100</v>
      </c>
      <c r="V6" s="294"/>
      <c r="W6" s="294"/>
      <c r="X6" s="294"/>
      <c r="Y6" s="294"/>
      <c r="Z6" s="294"/>
      <c r="AA6" s="294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8" customFormat="1" ht="21" customHeight="1" x14ac:dyDescent="0.3">
      <c r="A7" s="123">
        <v>402</v>
      </c>
      <c r="B7" s="399" t="s">
        <v>552</v>
      </c>
      <c r="C7" s="63">
        <v>228924488.7238667</v>
      </c>
      <c r="D7" s="63">
        <v>6427319.0644961046</v>
      </c>
      <c r="E7" s="63">
        <v>25027880.967692681</v>
      </c>
      <c r="F7" s="63">
        <v>54482983.231127366</v>
      </c>
      <c r="G7" s="64">
        <v>314862671.98718286</v>
      </c>
      <c r="H7" s="663">
        <v>77</v>
      </c>
      <c r="I7" s="65" t="s">
        <v>251</v>
      </c>
      <c r="J7" s="66">
        <f>G7/H7</f>
        <v>4089125.6102231541</v>
      </c>
      <c r="K7" s="129">
        <v>257496317.32966173</v>
      </c>
      <c r="L7" s="129">
        <v>4216440.2979981527</v>
      </c>
      <c r="M7" s="129">
        <v>16377494.88364128</v>
      </c>
      <c r="N7" s="129">
        <v>80002768.681075573</v>
      </c>
      <c r="O7" s="247">
        <v>358093021.19237673</v>
      </c>
      <c r="P7" s="661">
        <v>77</v>
      </c>
      <c r="Q7" s="602" t="s">
        <v>251</v>
      </c>
      <c r="R7" s="601">
        <f t="shared" ref="R7:R11" si="0">O7/P7</f>
        <v>4650558.7167841131</v>
      </c>
      <c r="S7" s="130">
        <f t="shared" ref="S7" si="1">(((O7-G7)/G7)*100)</f>
        <v>13.729906099175091</v>
      </c>
      <c r="T7" s="132">
        <f t="shared" ref="T7" si="2">(((P7-H7)/H7)*100)</f>
        <v>0</v>
      </c>
      <c r="U7" s="675">
        <f>(((R7-J7)/J7)*100)</f>
        <v>13.729906099175079</v>
      </c>
      <c r="V7" s="294"/>
      <c r="W7" s="294"/>
      <c r="X7" s="294"/>
      <c r="Y7" s="294"/>
      <c r="Z7" s="294"/>
      <c r="AA7" s="294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" customFormat="1" ht="21" customHeight="1" x14ac:dyDescent="0.3">
      <c r="A8" s="123">
        <v>403</v>
      </c>
      <c r="B8" s="399" t="s">
        <v>553</v>
      </c>
      <c r="C8" s="377"/>
      <c r="D8" s="380"/>
      <c r="E8" s="380"/>
      <c r="F8" s="380"/>
      <c r="G8" s="381"/>
      <c r="H8" s="664"/>
      <c r="I8" s="383"/>
      <c r="J8" s="66"/>
      <c r="K8" s="129">
        <v>48570</v>
      </c>
      <c r="L8" s="129">
        <v>0</v>
      </c>
      <c r="M8" s="129">
        <v>0</v>
      </c>
      <c r="N8" s="129">
        <v>0</v>
      </c>
      <c r="O8" s="247">
        <v>48570</v>
      </c>
      <c r="P8" s="661">
        <v>77</v>
      </c>
      <c r="Q8" s="602" t="s">
        <v>367</v>
      </c>
      <c r="R8" s="601">
        <f t="shared" si="0"/>
        <v>630.77922077922074</v>
      </c>
      <c r="S8" s="130">
        <v>100</v>
      </c>
      <c r="T8" s="132">
        <v>100</v>
      </c>
      <c r="U8" s="675">
        <v>100</v>
      </c>
      <c r="V8" s="294"/>
      <c r="W8" s="294"/>
      <c r="X8" s="294"/>
      <c r="Y8" s="294"/>
      <c r="Z8" s="294"/>
      <c r="AA8" s="294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8" customFormat="1" ht="21" customHeight="1" x14ac:dyDescent="0.3">
      <c r="A9" s="123">
        <v>404</v>
      </c>
      <c r="B9" s="399" t="s">
        <v>356</v>
      </c>
      <c r="C9" s="377">
        <v>248303588.56352097</v>
      </c>
      <c r="D9" s="377">
        <v>6903741.0123738768</v>
      </c>
      <c r="E9" s="377">
        <v>26431688.96674924</v>
      </c>
      <c r="F9" s="377">
        <v>54592557.856207527</v>
      </c>
      <c r="G9" s="254">
        <v>336231576.39885163</v>
      </c>
      <c r="H9" s="665">
        <v>77</v>
      </c>
      <c r="I9" s="379" t="s">
        <v>251</v>
      </c>
      <c r="J9" s="66">
        <f t="shared" ref="J9:J12" si="3">G9/H9</f>
        <v>4366643.8493357357</v>
      </c>
      <c r="K9" s="129">
        <v>256716871.51025963</v>
      </c>
      <c r="L9" s="129">
        <v>4339537.1363331433</v>
      </c>
      <c r="M9" s="129">
        <v>16564335.568569105</v>
      </c>
      <c r="N9" s="129">
        <v>80021459.520023733</v>
      </c>
      <c r="O9" s="247">
        <v>357642203.73518562</v>
      </c>
      <c r="P9" s="661">
        <v>77</v>
      </c>
      <c r="Q9" s="602" t="s">
        <v>251</v>
      </c>
      <c r="R9" s="601">
        <f t="shared" si="0"/>
        <v>4644703.9446128001</v>
      </c>
      <c r="S9" s="130">
        <f t="shared" ref="S9:S11" si="4">(((O9-G9)/G9)*100)</f>
        <v>6.3678217155118801</v>
      </c>
      <c r="T9" s="132">
        <f t="shared" ref="T9:T11" si="5">(((P9-H9)/H9)*100)</f>
        <v>0</v>
      </c>
      <c r="U9" s="675">
        <f t="shared" ref="U9:U11" si="6">(((R9-J9)/J9)*100)</f>
        <v>6.3678217155118721</v>
      </c>
      <c r="V9" s="294"/>
      <c r="W9" s="294"/>
      <c r="X9" s="294"/>
      <c r="Y9" s="294"/>
      <c r="Z9" s="294"/>
      <c r="AA9" s="294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8" customFormat="1" ht="21" customHeight="1" x14ac:dyDescent="0.3">
      <c r="A10" s="123">
        <v>405</v>
      </c>
      <c r="B10" s="400" t="s">
        <v>554</v>
      </c>
      <c r="C10" s="63">
        <v>450209774.55179018</v>
      </c>
      <c r="D10" s="63">
        <v>12859580.796551393</v>
      </c>
      <c r="E10" s="63">
        <v>50069218.547448277</v>
      </c>
      <c r="F10" s="63">
        <v>108734476.17267264</v>
      </c>
      <c r="G10" s="64">
        <v>621873050.06846249</v>
      </c>
      <c r="H10" s="663">
        <v>77</v>
      </c>
      <c r="I10" s="65" t="s">
        <v>367</v>
      </c>
      <c r="J10" s="66">
        <f t="shared" si="3"/>
        <v>8076273.3775124997</v>
      </c>
      <c r="K10" s="129">
        <v>515521480.4002381</v>
      </c>
      <c r="L10" s="129">
        <v>8801011.0219696593</v>
      </c>
      <c r="M10" s="129">
        <v>33596848.114909828</v>
      </c>
      <c r="N10" s="129">
        <v>160241386.25965309</v>
      </c>
      <c r="O10" s="247">
        <v>718160725.79677069</v>
      </c>
      <c r="P10" s="661">
        <v>77</v>
      </c>
      <c r="Q10" s="602" t="s">
        <v>271</v>
      </c>
      <c r="R10" s="601">
        <f t="shared" si="0"/>
        <v>9326762.6726853345</v>
      </c>
      <c r="S10" s="130">
        <f t="shared" si="4"/>
        <v>15.483493892798187</v>
      </c>
      <c r="T10" s="132">
        <f t="shared" si="5"/>
        <v>0</v>
      </c>
      <c r="U10" s="675">
        <f t="shared" si="6"/>
        <v>15.483493892798201</v>
      </c>
      <c r="V10" s="294"/>
      <c r="W10" s="294"/>
      <c r="X10" s="294"/>
      <c r="Y10" s="294"/>
      <c r="Z10" s="294"/>
      <c r="AA10" s="294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8" customFormat="1" ht="21" customHeight="1" x14ac:dyDescent="0.3">
      <c r="A11" s="123">
        <v>406</v>
      </c>
      <c r="B11" s="399" t="s">
        <v>363</v>
      </c>
      <c r="C11" s="63">
        <v>2271831777.8829536</v>
      </c>
      <c r="D11" s="63">
        <v>54213920.596659228</v>
      </c>
      <c r="E11" s="63">
        <v>203902006.07096204</v>
      </c>
      <c r="F11" s="63">
        <v>482900176.12124765</v>
      </c>
      <c r="G11" s="64">
        <v>3012847880.6718225</v>
      </c>
      <c r="H11" s="663">
        <v>8</v>
      </c>
      <c r="I11" s="65" t="s">
        <v>271</v>
      </c>
      <c r="J11" s="66">
        <f t="shared" si="3"/>
        <v>376605985.08397782</v>
      </c>
      <c r="K11" s="129">
        <v>2526052365.818676</v>
      </c>
      <c r="L11" s="129">
        <v>40277409.658629626</v>
      </c>
      <c r="M11" s="129">
        <v>140718620.1220004</v>
      </c>
      <c r="N11" s="129">
        <v>634374755.08357072</v>
      </c>
      <c r="O11" s="247">
        <v>3341423150.6828766</v>
      </c>
      <c r="P11" s="661">
        <v>8</v>
      </c>
      <c r="Q11" s="602" t="s">
        <v>271</v>
      </c>
      <c r="R11" s="601">
        <f t="shared" si="0"/>
        <v>417677893.83535957</v>
      </c>
      <c r="S11" s="130">
        <f t="shared" si="4"/>
        <v>10.905803512980098</v>
      </c>
      <c r="T11" s="132">
        <f t="shared" si="5"/>
        <v>0</v>
      </c>
      <c r="U11" s="675">
        <f t="shared" si="6"/>
        <v>10.905803512980098</v>
      </c>
      <c r="V11" s="294"/>
      <c r="W11" s="294"/>
      <c r="X11" s="294"/>
      <c r="Y11" s="294"/>
      <c r="Z11" s="294"/>
      <c r="AA11" s="294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8" customFormat="1" ht="21" customHeight="1" thickBot="1" x14ac:dyDescent="0.35">
      <c r="A12" s="57">
        <v>407</v>
      </c>
      <c r="B12" s="399" t="s">
        <v>374</v>
      </c>
      <c r="C12" s="63">
        <v>33799511.357870787</v>
      </c>
      <c r="D12" s="63">
        <v>641925.89991940442</v>
      </c>
      <c r="E12" s="63">
        <v>1865327.4271475766</v>
      </c>
      <c r="F12" s="63">
        <v>276754.29874461482</v>
      </c>
      <c r="G12" s="64">
        <v>36583518.983682379</v>
      </c>
      <c r="H12" s="666">
        <v>7639</v>
      </c>
      <c r="I12" s="65" t="s">
        <v>371</v>
      </c>
      <c r="J12" s="66">
        <f t="shared" si="3"/>
        <v>4789.0455535649144</v>
      </c>
      <c r="K12" s="138"/>
      <c r="L12" s="138"/>
      <c r="M12" s="138"/>
      <c r="N12" s="255"/>
      <c r="O12" s="64"/>
      <c r="P12" s="604"/>
      <c r="Q12" s="623"/>
      <c r="R12" s="624"/>
      <c r="S12" s="632">
        <v>-100</v>
      </c>
      <c r="T12" s="676">
        <v>-100</v>
      </c>
      <c r="U12" s="677">
        <v>-100</v>
      </c>
      <c r="V12" s="294"/>
      <c r="W12" s="294"/>
      <c r="X12" s="294"/>
      <c r="Y12" s="294"/>
      <c r="Z12" s="294"/>
      <c r="AA12" s="294"/>
    </row>
    <row r="13" spans="1:256" s="8" customFormat="1" ht="21" customHeight="1" x14ac:dyDescent="0.3">
      <c r="A13" s="366"/>
      <c r="B13" s="125" t="s">
        <v>474</v>
      </c>
      <c r="C13" s="76">
        <v>3233069141.0800023</v>
      </c>
      <c r="D13" s="76">
        <v>81046487.370000005</v>
      </c>
      <c r="E13" s="76">
        <v>307296121.97999984</v>
      </c>
      <c r="F13" s="76">
        <v>700986947.67999971</v>
      </c>
      <c r="G13" s="76">
        <v>4322398698.1100016</v>
      </c>
      <c r="H13" s="29"/>
      <c r="I13" s="29"/>
      <c r="J13" s="37"/>
      <c r="K13" s="76">
        <v>3754384667.8400002</v>
      </c>
      <c r="L13" s="76">
        <v>58267767.379999995</v>
      </c>
      <c r="M13" s="76">
        <v>209208032.90999991</v>
      </c>
      <c r="N13" s="76">
        <v>1000988461.4299999</v>
      </c>
      <c r="O13" s="76">
        <v>5022848929.5600004</v>
      </c>
      <c r="P13" s="667"/>
      <c r="Q13" s="668"/>
      <c r="R13" s="671"/>
      <c r="S13" s="135"/>
      <c r="T13" s="135"/>
      <c r="U13" s="135"/>
      <c r="V13" s="294"/>
      <c r="W13" s="294"/>
      <c r="X13" s="294"/>
      <c r="Y13" s="294"/>
      <c r="Z13" s="294"/>
      <c r="AA13" s="294"/>
    </row>
    <row r="14" spans="1:256" s="8" customFormat="1" ht="21" customHeight="1" thickBot="1" x14ac:dyDescent="0.4">
      <c r="A14" s="57">
        <v>888</v>
      </c>
      <c r="B14" s="121" t="s">
        <v>473</v>
      </c>
      <c r="C14" s="77">
        <v>0</v>
      </c>
      <c r="D14" s="77">
        <v>188318433.06</v>
      </c>
      <c r="E14" s="77">
        <v>1131262749.0600004</v>
      </c>
      <c r="F14" s="77">
        <v>0</v>
      </c>
      <c r="G14" s="78">
        <v>1319581182.1200004</v>
      </c>
      <c r="H14" s="669">
        <v>77</v>
      </c>
      <c r="I14" s="669" t="s">
        <v>251</v>
      </c>
      <c r="J14" s="670">
        <v>17137417.949610393</v>
      </c>
      <c r="K14" s="101">
        <v>-5.4569682106375694E-11</v>
      </c>
      <c r="L14" s="314">
        <v>119466856.14</v>
      </c>
      <c r="M14" s="314">
        <v>342708502.08000004</v>
      </c>
      <c r="N14" s="101">
        <v>0</v>
      </c>
      <c r="O14" s="78">
        <v>462175358.22000003</v>
      </c>
      <c r="P14" s="672">
        <v>77</v>
      </c>
      <c r="Q14" s="673" t="s">
        <v>251</v>
      </c>
      <c r="R14" s="674">
        <v>6002277.3794805203</v>
      </c>
      <c r="S14" s="135"/>
      <c r="T14" s="135"/>
      <c r="U14" s="135"/>
      <c r="V14" s="294"/>
      <c r="W14" s="294"/>
      <c r="X14" s="294"/>
      <c r="Y14" s="294"/>
      <c r="Z14" s="294"/>
      <c r="AA14" s="294"/>
    </row>
    <row r="15" spans="1:256" s="13" customFormat="1" ht="21" customHeight="1" thickBot="1" x14ac:dyDescent="0.35">
      <c r="A15" s="367"/>
      <c r="B15" s="368" t="s">
        <v>369</v>
      </c>
      <c r="C15" s="79">
        <v>3233069141.0800023</v>
      </c>
      <c r="D15" s="79">
        <v>269364920.43000001</v>
      </c>
      <c r="E15" s="79">
        <v>1438558871.0400002</v>
      </c>
      <c r="F15" s="79">
        <v>700986947.67999971</v>
      </c>
      <c r="G15" s="79">
        <v>5641979880.2300014</v>
      </c>
      <c r="H15" s="30"/>
      <c r="I15" s="30"/>
      <c r="J15" s="38"/>
      <c r="K15" s="79">
        <v>3754384667.8400002</v>
      </c>
      <c r="L15" s="79">
        <v>177734623.51999998</v>
      </c>
      <c r="M15" s="79">
        <v>551916534.99000001</v>
      </c>
      <c r="N15" s="79">
        <v>1000988461.4299999</v>
      </c>
      <c r="O15" s="79">
        <v>5485024287.7800007</v>
      </c>
      <c r="P15" s="627"/>
      <c r="Q15" s="627"/>
      <c r="R15" s="628"/>
      <c r="S15" s="136"/>
      <c r="T15" s="136"/>
      <c r="U15" s="136"/>
    </row>
    <row r="16" spans="1:256" x14ac:dyDescent="0.3">
      <c r="A16" s="185"/>
      <c r="B16" s="185"/>
      <c r="C16" s="186"/>
      <c r="D16" s="186"/>
      <c r="E16" s="186"/>
      <c r="F16" s="186"/>
      <c r="G16" s="186"/>
      <c r="H16" s="187"/>
      <c r="I16" s="187"/>
      <c r="J16" s="186"/>
      <c r="K16" s="186"/>
      <c r="L16" s="186"/>
      <c r="M16" s="186"/>
      <c r="N16" s="186"/>
      <c r="O16" s="186"/>
      <c r="P16" s="630"/>
      <c r="Q16" s="630"/>
      <c r="R16" s="630"/>
      <c r="S16" s="186"/>
      <c r="T16" s="186"/>
      <c r="U16" s="186"/>
    </row>
    <row r="17" spans="11:15" x14ac:dyDescent="0.3">
      <c r="K17" s="284"/>
      <c r="L17" s="284"/>
      <c r="M17" s="284"/>
      <c r="N17" s="284"/>
      <c r="O17" s="285"/>
    </row>
    <row r="18" spans="11:15" x14ac:dyDescent="0.3">
      <c r="K18" s="284"/>
      <c r="L18" s="284"/>
      <c r="M18" s="284"/>
      <c r="N18" s="284"/>
      <c r="O18" s="284"/>
    </row>
  </sheetData>
  <mergeCells count="7">
    <mergeCell ref="A1:U1"/>
    <mergeCell ref="A2:U2"/>
    <mergeCell ref="A4:A5"/>
    <mergeCell ref="B4:B5"/>
    <mergeCell ref="C4:J4"/>
    <mergeCell ref="K4:R4"/>
    <mergeCell ref="S4:U4"/>
  </mergeCells>
  <pageMargins left="0.15748031496062992" right="0.15748031496062992" top="0.74803149606299213" bottom="0.74803149606299213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O116"/>
  <sheetViews>
    <sheetView view="pageBreakPreview" zoomScale="70" zoomScaleSheetLayoutView="70" workbookViewId="0">
      <pane xSplit="2" ySplit="7" topLeftCell="O52" activePane="bottomRight" state="frozen"/>
      <selection pane="topRight" activeCell="C1" sqref="C1"/>
      <selection pane="bottomLeft" activeCell="A8" sqref="A8"/>
      <selection pane="bottomRight" activeCell="X38" sqref="X38"/>
    </sheetView>
  </sheetViews>
  <sheetFormatPr defaultColWidth="8.85546875" defaultRowHeight="18.75" x14ac:dyDescent="0.3"/>
  <cols>
    <col min="1" max="1" width="7" style="161" customWidth="1"/>
    <col min="2" max="2" width="20.85546875" style="162" customWidth="1"/>
    <col min="3" max="3" width="15.140625" style="163" customWidth="1"/>
    <col min="4" max="5" width="13.5703125" style="163" customWidth="1"/>
    <col min="6" max="6" width="12.5703125" style="26" customWidth="1"/>
    <col min="7" max="7" width="14.28515625" style="163" bestFit="1" customWidth="1"/>
    <col min="8" max="8" width="15.5703125" style="26" customWidth="1"/>
    <col min="9" max="9" width="11.5703125" style="26" customWidth="1"/>
    <col min="10" max="11" width="12.85546875" style="26" customWidth="1"/>
    <col min="12" max="12" width="12.140625" style="26" customWidth="1"/>
    <col min="13" max="13" width="15.42578125" style="26" customWidth="1"/>
    <col min="14" max="14" width="14.7109375" style="26" customWidth="1"/>
    <col min="15" max="15" width="15.42578125" style="173" customWidth="1"/>
    <col min="16" max="16" width="14.85546875" style="173" customWidth="1"/>
    <col min="17" max="17" width="15.42578125" style="173" customWidth="1"/>
    <col min="18" max="18" width="15" style="173" customWidth="1"/>
    <col min="19" max="19" width="14.85546875" style="173" customWidth="1"/>
    <col min="20" max="20" width="15" style="173" customWidth="1"/>
    <col min="21" max="21" width="13.140625" style="26" customWidth="1"/>
    <col min="22" max="22" width="14.42578125" style="163" customWidth="1"/>
    <col min="23" max="23" width="11.140625" style="170" customWidth="1"/>
    <col min="24" max="24" width="12.85546875" style="170" customWidth="1"/>
    <col min="25" max="25" width="16.140625" style="163" customWidth="1"/>
    <col min="26" max="26" width="13.140625" style="169" customWidth="1"/>
    <col min="27" max="27" width="8.42578125" style="25" customWidth="1"/>
    <col min="28" max="28" width="8.28515625" style="25" customWidth="1"/>
    <col min="29" max="29" width="9.5703125" style="25" customWidth="1"/>
    <col min="30" max="30" width="10.28515625" style="26" customWidth="1"/>
    <col min="31" max="16384" width="8.85546875" style="26"/>
  </cols>
  <sheetData>
    <row r="1" spans="1:249" ht="30.75" customHeight="1" x14ac:dyDescent="0.45">
      <c r="A1" s="748" t="s">
        <v>295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</row>
    <row r="2" spans="1:249" ht="30.75" customHeight="1" x14ac:dyDescent="0.45">
      <c r="A2" s="736" t="s">
        <v>564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</row>
    <row r="3" spans="1:249" ht="30.75" customHeight="1" thickBot="1" x14ac:dyDescent="0.5">
      <c r="A3" s="262"/>
      <c r="B3" s="147"/>
      <c r="C3" s="147"/>
      <c r="D3" s="147"/>
      <c r="E3" s="147"/>
      <c r="F3" s="262"/>
      <c r="G3" s="147"/>
      <c r="H3" s="262"/>
      <c r="I3" s="262"/>
      <c r="J3" s="262"/>
      <c r="K3" s="262"/>
      <c r="L3" s="262"/>
      <c r="M3" s="262"/>
      <c r="N3" s="262"/>
      <c r="O3" s="148"/>
      <c r="P3" s="148"/>
      <c r="Q3" s="148"/>
      <c r="R3" s="148"/>
      <c r="S3" s="148"/>
      <c r="T3" s="148"/>
      <c r="U3" s="146"/>
      <c r="V3" s="149"/>
      <c r="W3" s="150"/>
      <c r="X3" s="150"/>
      <c r="Y3" s="742" t="s">
        <v>569</v>
      </c>
      <c r="Z3" s="742"/>
      <c r="AA3" s="742"/>
      <c r="AB3" s="742"/>
      <c r="AC3" s="742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</row>
    <row r="4" spans="1:249" ht="20.45" customHeight="1" x14ac:dyDescent="0.3">
      <c r="A4" s="749" t="s">
        <v>47</v>
      </c>
      <c r="B4" s="752" t="s">
        <v>48</v>
      </c>
      <c r="C4" s="744" t="s">
        <v>476</v>
      </c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4" t="s">
        <v>563</v>
      </c>
      <c r="P4" s="745"/>
      <c r="Q4" s="745"/>
      <c r="R4" s="745"/>
      <c r="S4" s="745"/>
      <c r="T4" s="745"/>
      <c r="U4" s="745"/>
      <c r="V4" s="745"/>
      <c r="W4" s="745"/>
      <c r="X4" s="745"/>
      <c r="Y4" s="755"/>
      <c r="Z4" s="756" t="s">
        <v>245</v>
      </c>
      <c r="AA4" s="761" t="s">
        <v>296</v>
      </c>
      <c r="AB4" s="761" t="s">
        <v>297</v>
      </c>
      <c r="AC4" s="761" t="s">
        <v>298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</row>
    <row r="5" spans="1:249" ht="20.45" customHeight="1" x14ac:dyDescent="0.3">
      <c r="A5" s="750"/>
      <c r="B5" s="753"/>
      <c r="C5" s="759" t="s">
        <v>299</v>
      </c>
      <c r="D5" s="743"/>
      <c r="E5" s="743"/>
      <c r="F5" s="743" t="s">
        <v>301</v>
      </c>
      <c r="G5" s="743"/>
      <c r="H5" s="743"/>
      <c r="I5" s="743"/>
      <c r="J5" s="743"/>
      <c r="K5" s="743"/>
      <c r="L5" s="743"/>
      <c r="M5" s="743"/>
      <c r="N5" s="743"/>
      <c r="O5" s="760" t="s">
        <v>299</v>
      </c>
      <c r="P5" s="746"/>
      <c r="Q5" s="746"/>
      <c r="R5" s="746" t="s">
        <v>301</v>
      </c>
      <c r="S5" s="746"/>
      <c r="T5" s="746"/>
      <c r="U5" s="746"/>
      <c r="V5" s="746"/>
      <c r="W5" s="746"/>
      <c r="X5" s="746"/>
      <c r="Y5" s="747"/>
      <c r="Z5" s="757"/>
      <c r="AA5" s="762"/>
      <c r="AB5" s="762"/>
      <c r="AC5" s="76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</row>
    <row r="6" spans="1:249" ht="73.5" customHeight="1" x14ac:dyDescent="0.3">
      <c r="A6" s="751"/>
      <c r="B6" s="754"/>
      <c r="C6" s="386" t="s">
        <v>13</v>
      </c>
      <c r="D6" s="386" t="s">
        <v>52</v>
      </c>
      <c r="E6" s="387" t="s">
        <v>300</v>
      </c>
      <c r="F6" s="388" t="s">
        <v>14</v>
      </c>
      <c r="G6" s="388" t="s">
        <v>15</v>
      </c>
      <c r="H6" s="388" t="s">
        <v>480</v>
      </c>
      <c r="I6" s="199" t="s">
        <v>377</v>
      </c>
      <c r="J6" s="304" t="s">
        <v>18</v>
      </c>
      <c r="K6" s="199" t="s">
        <v>19</v>
      </c>
      <c r="L6" s="200" t="s">
        <v>20</v>
      </c>
      <c r="M6" s="384" t="s">
        <v>302</v>
      </c>
      <c r="N6" s="371" t="s">
        <v>245</v>
      </c>
      <c r="O6" s="369" t="s">
        <v>13</v>
      </c>
      <c r="P6" s="370" t="s">
        <v>52</v>
      </c>
      <c r="Q6" s="387" t="s">
        <v>300</v>
      </c>
      <c r="R6" s="370" t="s">
        <v>14</v>
      </c>
      <c r="S6" s="369" t="s">
        <v>15</v>
      </c>
      <c r="T6" s="370" t="s">
        <v>519</v>
      </c>
      <c r="U6" s="151" t="s">
        <v>18</v>
      </c>
      <c r="V6" s="151" t="s">
        <v>520</v>
      </c>
      <c r="W6" s="370" t="s">
        <v>19</v>
      </c>
      <c r="X6" s="370" t="s">
        <v>20</v>
      </c>
      <c r="Y6" s="385" t="s">
        <v>302</v>
      </c>
      <c r="Z6" s="758"/>
      <c r="AA6" s="763"/>
      <c r="AB6" s="763"/>
      <c r="AC6" s="76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</row>
    <row r="7" spans="1:249" ht="21" customHeight="1" x14ac:dyDescent="0.3">
      <c r="A7" s="774" t="s">
        <v>55</v>
      </c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6"/>
      <c r="Q7" s="776"/>
      <c r="R7" s="776"/>
      <c r="S7" s="776"/>
      <c r="T7" s="775"/>
      <c r="U7" s="775"/>
      <c r="V7" s="775"/>
      <c r="W7" s="775"/>
      <c r="X7" s="775"/>
      <c r="Y7" s="775"/>
      <c r="Z7" s="775"/>
      <c r="AA7" s="775"/>
      <c r="AB7" s="775"/>
      <c r="AC7" s="777"/>
    </row>
    <row r="8" spans="1:249" ht="20.45" customHeight="1" x14ac:dyDescent="0.3">
      <c r="A8" s="152" t="s">
        <v>56</v>
      </c>
      <c r="B8" s="153" t="s">
        <v>57</v>
      </c>
      <c r="C8" s="236">
        <v>33571385.370000005</v>
      </c>
      <c r="D8" s="236">
        <v>560340.72</v>
      </c>
      <c r="E8" s="155">
        <f>SUM(C8:D8)</f>
        <v>34131726.090000004</v>
      </c>
      <c r="F8" s="236">
        <v>2877854.18</v>
      </c>
      <c r="G8" s="236">
        <v>1238178.7200000002</v>
      </c>
      <c r="H8" s="236">
        <v>12481178.010000002</v>
      </c>
      <c r="I8" s="131"/>
      <c r="J8" s="236">
        <v>10000000</v>
      </c>
      <c r="K8" s="131"/>
      <c r="L8" s="131"/>
      <c r="M8" s="157">
        <f>SUM(F8:L8)</f>
        <v>26597210.910000004</v>
      </c>
      <c r="N8" s="157">
        <f>E8+M8</f>
        <v>60728937.000000007</v>
      </c>
      <c r="O8" s="236">
        <v>38034464.539999999</v>
      </c>
      <c r="P8" s="236">
        <v>412829.1</v>
      </c>
      <c r="Q8" s="330">
        <f>SUM(O8:P8)</f>
        <v>38447293.640000001</v>
      </c>
      <c r="R8" s="236">
        <v>3986210</v>
      </c>
      <c r="S8" s="236">
        <v>1932068.4800000002</v>
      </c>
      <c r="T8" s="236">
        <v>14477605.18</v>
      </c>
      <c r="U8" s="9"/>
      <c r="V8" s="9"/>
      <c r="W8" s="9"/>
      <c r="X8" s="9"/>
      <c r="Y8" s="157">
        <f>SUM(R8:X8)</f>
        <v>20395883.66</v>
      </c>
      <c r="Z8" s="157">
        <f>Q8+Y8</f>
        <v>58843177.299999997</v>
      </c>
      <c r="AA8" s="132">
        <f>(((Q8-E8)/E8)*100)</f>
        <v>12.643859670678603</v>
      </c>
      <c r="AB8" s="132">
        <f>(((Y8-M8)/M8)*100)</f>
        <v>-23.315705060143852</v>
      </c>
      <c r="AC8" s="132">
        <f>(((Z8-N8)/N8)*100)</f>
        <v>-3.1052078188031027</v>
      </c>
      <c r="AD8" s="294"/>
    </row>
    <row r="9" spans="1:249" ht="20.45" customHeight="1" x14ac:dyDescent="0.3">
      <c r="A9" s="152" t="s">
        <v>58</v>
      </c>
      <c r="B9" s="153" t="s">
        <v>59</v>
      </c>
      <c r="C9" s="236">
        <v>16586378.65</v>
      </c>
      <c r="D9" s="236">
        <v>169772.37000000005</v>
      </c>
      <c r="E9" s="155">
        <f t="shared" ref="E9:E72" si="0">SUM(C9:D9)</f>
        <v>16756151.02</v>
      </c>
      <c r="F9" s="236">
        <v>7033507.8399999999</v>
      </c>
      <c r="G9" s="236">
        <v>1837444</v>
      </c>
      <c r="H9" s="236">
        <v>4482835.99</v>
      </c>
      <c r="I9" s="131"/>
      <c r="J9" s="131"/>
      <c r="K9" s="131"/>
      <c r="L9" s="131"/>
      <c r="M9" s="157">
        <f t="shared" ref="M9:M72" si="1">SUM(F9:L9)</f>
        <v>13353787.83</v>
      </c>
      <c r="N9" s="157">
        <f t="shared" ref="N9:N72" si="2">E9+M9</f>
        <v>30109938.850000001</v>
      </c>
      <c r="O9" s="236">
        <v>18439726.999999993</v>
      </c>
      <c r="P9" s="236">
        <v>167083.48000000004</v>
      </c>
      <c r="Q9" s="330">
        <f t="shared" ref="Q9:Q72" si="3">SUM(O9:P9)</f>
        <v>18606810.479999993</v>
      </c>
      <c r="R9" s="236">
        <v>7838036.0499999998</v>
      </c>
      <c r="S9" s="236">
        <v>2814294.46</v>
      </c>
      <c r="T9" s="236">
        <v>24247245.900000002</v>
      </c>
      <c r="U9" s="9"/>
      <c r="V9" s="9"/>
      <c r="W9" s="9"/>
      <c r="X9" s="236">
        <v>35000</v>
      </c>
      <c r="Y9" s="157">
        <f t="shared" ref="Y9:Y72" si="4">SUM(R9:X9)</f>
        <v>34934576.410000004</v>
      </c>
      <c r="Z9" s="157">
        <f>Q9+Y9</f>
        <v>53541386.890000001</v>
      </c>
      <c r="AA9" s="132">
        <f t="shared" ref="AA9:AA72" si="5">(((Q9-E9)/E9)*100)</f>
        <v>11.044657318921642</v>
      </c>
      <c r="AB9" s="132">
        <f t="shared" ref="AB9:AB72" si="6">(((Y9-M9)/M9)*100)</f>
        <v>161.60799358753931</v>
      </c>
      <c r="AC9" s="132">
        <f>(((Z9-N9)/N9)*100)</f>
        <v>77.819646717748142</v>
      </c>
      <c r="AD9" s="294"/>
    </row>
    <row r="10" spans="1:249" ht="20.45" customHeight="1" x14ac:dyDescent="0.3">
      <c r="A10" s="152" t="s">
        <v>60</v>
      </c>
      <c r="B10" s="153" t="s">
        <v>61</v>
      </c>
      <c r="C10" s="236">
        <v>11443539.359999999</v>
      </c>
      <c r="D10" s="236">
        <v>147816.19999999998</v>
      </c>
      <c r="E10" s="155">
        <f t="shared" si="0"/>
        <v>11591355.559999999</v>
      </c>
      <c r="F10" s="236">
        <v>3647608.8200000003</v>
      </c>
      <c r="G10" s="236">
        <v>5580</v>
      </c>
      <c r="H10" s="236">
        <v>4366970.6500000004</v>
      </c>
      <c r="I10" s="131"/>
      <c r="J10" s="131"/>
      <c r="K10" s="131"/>
      <c r="L10" s="131"/>
      <c r="M10" s="157">
        <f t="shared" si="1"/>
        <v>8020159.4700000007</v>
      </c>
      <c r="N10" s="157">
        <f t="shared" si="2"/>
        <v>19611515.030000001</v>
      </c>
      <c r="O10" s="236">
        <v>13076618.279999999</v>
      </c>
      <c r="P10" s="236">
        <v>85286.22</v>
      </c>
      <c r="Q10" s="330">
        <f t="shared" si="3"/>
        <v>13161904.5</v>
      </c>
      <c r="R10" s="236">
        <v>2604502.1</v>
      </c>
      <c r="S10" s="236">
        <v>30116.9</v>
      </c>
      <c r="T10" s="236">
        <v>5271309.53</v>
      </c>
      <c r="U10" s="9"/>
      <c r="V10" s="9"/>
      <c r="W10" s="9"/>
      <c r="X10" s="9"/>
      <c r="Y10" s="157">
        <f t="shared" si="4"/>
        <v>7905928.5300000003</v>
      </c>
      <c r="Z10" s="157">
        <f t="shared" ref="Z10:Z73" si="7">Q10+Y10</f>
        <v>21067833.030000001</v>
      </c>
      <c r="AA10" s="132">
        <f t="shared" si="5"/>
        <v>13.549312087532941</v>
      </c>
      <c r="AB10" s="132">
        <f t="shared" si="6"/>
        <v>-1.4242976143715058</v>
      </c>
      <c r="AC10" s="132">
        <f>(((Z10-N10)/N10)*100)</f>
        <v>7.4258311903606158</v>
      </c>
      <c r="AD10" s="294"/>
    </row>
    <row r="11" spans="1:249" ht="20.45" customHeight="1" x14ac:dyDescent="0.3">
      <c r="A11" s="152" t="s">
        <v>62</v>
      </c>
      <c r="B11" s="153" t="s">
        <v>63</v>
      </c>
      <c r="C11" s="236">
        <v>27229499.540000014</v>
      </c>
      <c r="D11" s="236">
        <v>72723135.25</v>
      </c>
      <c r="E11" s="155">
        <f t="shared" si="0"/>
        <v>99952634.790000021</v>
      </c>
      <c r="F11" s="236">
        <v>643026.32000000007</v>
      </c>
      <c r="G11" s="236">
        <v>1154775.9100000001</v>
      </c>
      <c r="H11" s="236">
        <v>305817851.56999999</v>
      </c>
      <c r="I11" s="131"/>
      <c r="J11" s="131"/>
      <c r="K11" s="131"/>
      <c r="L11" s="131"/>
      <c r="M11" s="157">
        <f t="shared" si="1"/>
        <v>307615653.80000001</v>
      </c>
      <c r="N11" s="157">
        <f t="shared" si="2"/>
        <v>407568288.59000003</v>
      </c>
      <c r="O11" s="236">
        <v>32203166.080000009</v>
      </c>
      <c r="P11" s="236">
        <v>92593619.170000002</v>
      </c>
      <c r="Q11" s="330">
        <f t="shared" si="3"/>
        <v>124796785.25000001</v>
      </c>
      <c r="R11" s="236">
        <v>191546.42</v>
      </c>
      <c r="S11" s="236">
        <v>847266.8</v>
      </c>
      <c r="T11" s="236">
        <v>352293732.80000013</v>
      </c>
      <c r="U11" s="9"/>
      <c r="V11" s="9"/>
      <c r="W11" s="9"/>
      <c r="X11" s="9"/>
      <c r="Y11" s="157">
        <f t="shared" si="4"/>
        <v>353332546.02000016</v>
      </c>
      <c r="Z11" s="157">
        <f t="shared" si="7"/>
        <v>478129331.27000016</v>
      </c>
      <c r="AA11" s="132">
        <f t="shared" si="5"/>
        <v>24.855923520372851</v>
      </c>
      <c r="AB11" s="132">
        <f t="shared" si="6"/>
        <v>14.86169239284667</v>
      </c>
      <c r="AC11" s="132">
        <f>(((Z11-N11)/N11)*100)</f>
        <v>17.312692045818647</v>
      </c>
      <c r="AD11" s="294"/>
    </row>
    <row r="12" spans="1:249" ht="20.45" customHeight="1" x14ac:dyDescent="0.3">
      <c r="A12" s="152" t="s">
        <v>64</v>
      </c>
      <c r="B12" s="153" t="s">
        <v>65</v>
      </c>
      <c r="C12" s="236">
        <v>19590511.150000006</v>
      </c>
      <c r="D12" s="236">
        <v>1572400.3299999998</v>
      </c>
      <c r="E12" s="155">
        <f t="shared" si="0"/>
        <v>21162911.480000004</v>
      </c>
      <c r="F12" s="236">
        <v>5588228.5800000001</v>
      </c>
      <c r="G12" s="236">
        <v>160487.60999999999</v>
      </c>
      <c r="H12" s="236">
        <v>11674280.039999999</v>
      </c>
      <c r="I12" s="131"/>
      <c r="J12" s="131"/>
      <c r="K12" s="131"/>
      <c r="L12" s="131"/>
      <c r="M12" s="157">
        <f t="shared" si="1"/>
        <v>17422996.23</v>
      </c>
      <c r="N12" s="157">
        <f t="shared" si="2"/>
        <v>38585907.710000008</v>
      </c>
      <c r="O12" s="236">
        <v>20911574.410000004</v>
      </c>
      <c r="P12" s="236">
        <v>3626401.0200000005</v>
      </c>
      <c r="Q12" s="330">
        <f t="shared" si="3"/>
        <v>24537975.430000003</v>
      </c>
      <c r="R12" s="236">
        <v>9393447.3500000015</v>
      </c>
      <c r="S12" s="236">
        <v>442359.27</v>
      </c>
      <c r="T12" s="236">
        <v>26779840.75</v>
      </c>
      <c r="U12" s="9"/>
      <c r="V12" s="9"/>
      <c r="W12" s="9"/>
      <c r="X12" s="9"/>
      <c r="Y12" s="157">
        <f t="shared" si="4"/>
        <v>36615647.370000005</v>
      </c>
      <c r="Z12" s="157">
        <f t="shared" si="7"/>
        <v>61153622.800000012</v>
      </c>
      <c r="AA12" s="132">
        <f t="shared" si="5"/>
        <v>15.948013359076803</v>
      </c>
      <c r="AB12" s="132">
        <f t="shared" si="6"/>
        <v>110.15700678941147</v>
      </c>
      <c r="AC12" s="132">
        <f>(((Z12-N12)/N12)*100)</f>
        <v>58.486935851327161</v>
      </c>
      <c r="AD12" s="294"/>
    </row>
    <row r="13" spans="1:249" ht="20.45" customHeight="1" x14ac:dyDescent="0.3">
      <c r="A13" s="152" t="s">
        <v>66</v>
      </c>
      <c r="B13" s="153" t="s">
        <v>67</v>
      </c>
      <c r="C13" s="236">
        <v>9976225.1999999993</v>
      </c>
      <c r="D13" s="236">
        <v>491700.92999999982</v>
      </c>
      <c r="E13" s="155">
        <f t="shared" si="0"/>
        <v>10467926.129999999</v>
      </c>
      <c r="F13" s="236">
        <v>0</v>
      </c>
      <c r="G13" s="236">
        <v>206708</v>
      </c>
      <c r="H13" s="236">
        <v>17880704.829999998</v>
      </c>
      <c r="I13" s="131"/>
      <c r="J13" s="131"/>
      <c r="K13" s="131"/>
      <c r="L13" s="131"/>
      <c r="M13" s="157">
        <f t="shared" si="1"/>
        <v>18087412.829999998</v>
      </c>
      <c r="N13" s="157">
        <f t="shared" si="2"/>
        <v>28555338.959999997</v>
      </c>
      <c r="O13" s="236">
        <v>11953752.17</v>
      </c>
      <c r="P13" s="236">
        <v>494010.74000000011</v>
      </c>
      <c r="Q13" s="330">
        <f t="shared" si="3"/>
        <v>12447762.91</v>
      </c>
      <c r="R13" s="9"/>
      <c r="S13" s="236">
        <v>113914</v>
      </c>
      <c r="T13" s="236">
        <v>12818754.82</v>
      </c>
      <c r="U13" s="9"/>
      <c r="V13" s="9"/>
      <c r="W13" s="9"/>
      <c r="X13" s="9"/>
      <c r="Y13" s="157">
        <f t="shared" si="4"/>
        <v>12932668.82</v>
      </c>
      <c r="Z13" s="157">
        <f t="shared" si="7"/>
        <v>25380431.73</v>
      </c>
      <c r="AA13" s="132">
        <f t="shared" si="5"/>
        <v>18.913362163743138</v>
      </c>
      <c r="AB13" s="132">
        <f t="shared" si="6"/>
        <v>-28.499067602693728</v>
      </c>
      <c r="AC13" s="132">
        <f>(((Z13-N13)/N13)*100)</f>
        <v>-11.118436501304963</v>
      </c>
      <c r="AD13" s="294"/>
    </row>
    <row r="14" spans="1:249" ht="20.45" customHeight="1" x14ac:dyDescent="0.3">
      <c r="A14" s="152" t="s">
        <v>68</v>
      </c>
      <c r="B14" s="153" t="s">
        <v>304</v>
      </c>
      <c r="C14" s="236">
        <v>16399858.020000001</v>
      </c>
      <c r="D14" s="236">
        <v>376613.11</v>
      </c>
      <c r="E14" s="155">
        <f t="shared" si="0"/>
        <v>16776471.130000001</v>
      </c>
      <c r="F14" s="236">
        <v>1912440</v>
      </c>
      <c r="G14" s="236">
        <v>4651025.62</v>
      </c>
      <c r="H14" s="236">
        <v>2834881.31</v>
      </c>
      <c r="I14" s="131"/>
      <c r="J14" s="236">
        <v>4040181.52</v>
      </c>
      <c r="K14" s="131"/>
      <c r="L14" s="131"/>
      <c r="M14" s="157">
        <f t="shared" si="1"/>
        <v>13438528.449999999</v>
      </c>
      <c r="N14" s="157">
        <f t="shared" si="2"/>
        <v>30214999.579999998</v>
      </c>
      <c r="O14" s="236">
        <v>18081434.500000004</v>
      </c>
      <c r="P14" s="236">
        <v>199034.69</v>
      </c>
      <c r="Q14" s="330">
        <f t="shared" si="3"/>
        <v>18280469.190000005</v>
      </c>
      <c r="R14" s="236">
        <v>1414119.1600000001</v>
      </c>
      <c r="S14" s="236">
        <v>6865451.4500000002</v>
      </c>
      <c r="T14" s="236">
        <v>5584805.8500000006</v>
      </c>
      <c r="U14" s="236">
        <v>3941522.1</v>
      </c>
      <c r="V14" s="9"/>
      <c r="W14" s="9"/>
      <c r="X14" s="9"/>
      <c r="Y14" s="157">
        <f t="shared" si="4"/>
        <v>17805898.560000002</v>
      </c>
      <c r="Z14" s="157">
        <f t="shared" si="7"/>
        <v>36086367.750000007</v>
      </c>
      <c r="AA14" s="132">
        <f t="shared" si="5"/>
        <v>8.9649250330752022</v>
      </c>
      <c r="AB14" s="132">
        <f t="shared" si="6"/>
        <v>32.498871630546745</v>
      </c>
      <c r="AC14" s="132">
        <f>(((Z14-N14)/N14)*100)</f>
        <v>19.431965088910353</v>
      </c>
      <c r="AD14" s="294"/>
    </row>
    <row r="15" spans="1:249" ht="20.45" customHeight="1" x14ac:dyDescent="0.3">
      <c r="A15" s="152" t="s">
        <v>69</v>
      </c>
      <c r="B15" s="153" t="s">
        <v>70</v>
      </c>
      <c r="C15" s="236">
        <v>7729779.6399999987</v>
      </c>
      <c r="D15" s="236">
        <v>7900.2099999999991</v>
      </c>
      <c r="E15" s="155">
        <f t="shared" si="0"/>
        <v>7737679.8499999987</v>
      </c>
      <c r="F15" s="131"/>
      <c r="G15" s="236">
        <v>96844</v>
      </c>
      <c r="H15" s="236">
        <v>272727.15000000002</v>
      </c>
      <c r="I15" s="131"/>
      <c r="J15" s="131"/>
      <c r="K15" s="131"/>
      <c r="L15" s="131"/>
      <c r="M15" s="157">
        <f t="shared" si="1"/>
        <v>369571.15</v>
      </c>
      <c r="N15" s="157">
        <f t="shared" si="2"/>
        <v>8107250.9999999991</v>
      </c>
      <c r="O15" s="236">
        <v>8712120.8900000006</v>
      </c>
      <c r="P15" s="236">
        <v>7900.1899999999987</v>
      </c>
      <c r="Q15" s="330">
        <f t="shared" si="3"/>
        <v>8720021.0800000001</v>
      </c>
      <c r="R15" s="9"/>
      <c r="S15" s="236">
        <v>36610</v>
      </c>
      <c r="T15" s="236">
        <v>540105.71000000008</v>
      </c>
      <c r="U15" s="9"/>
      <c r="V15" s="9"/>
      <c r="W15" s="9"/>
      <c r="X15" s="9"/>
      <c r="Y15" s="157">
        <f t="shared" si="4"/>
        <v>576715.71000000008</v>
      </c>
      <c r="Z15" s="157">
        <f t="shared" si="7"/>
        <v>9296736.790000001</v>
      </c>
      <c r="AA15" s="132">
        <f t="shared" si="5"/>
        <v>12.695552788992707</v>
      </c>
      <c r="AB15" s="132">
        <f t="shared" si="6"/>
        <v>56.049981174125755</v>
      </c>
      <c r="AC15" s="132">
        <f>(((Z15-N15)/N15)*100)</f>
        <v>14.671875707314378</v>
      </c>
      <c r="AD15" s="294"/>
    </row>
    <row r="16" spans="1:249" ht="20.45" customHeight="1" x14ac:dyDescent="0.3">
      <c r="A16" s="152" t="s">
        <v>71</v>
      </c>
      <c r="B16" s="153" t="s">
        <v>72</v>
      </c>
      <c r="C16" s="236">
        <v>18132810.519999996</v>
      </c>
      <c r="D16" s="236">
        <v>2362804.6999999993</v>
      </c>
      <c r="E16" s="155">
        <f t="shared" si="0"/>
        <v>20495615.219999995</v>
      </c>
      <c r="F16" s="236">
        <v>30686586.399999999</v>
      </c>
      <c r="G16" s="236">
        <v>144168</v>
      </c>
      <c r="H16" s="236">
        <v>22611941.52</v>
      </c>
      <c r="I16" s="131"/>
      <c r="J16" s="131"/>
      <c r="K16" s="131"/>
      <c r="L16" s="236">
        <v>120000</v>
      </c>
      <c r="M16" s="157">
        <f t="shared" si="1"/>
        <v>53562695.920000002</v>
      </c>
      <c r="N16" s="157">
        <f t="shared" si="2"/>
        <v>74058311.140000001</v>
      </c>
      <c r="O16" s="236">
        <v>16659749.129999999</v>
      </c>
      <c r="P16" s="236">
        <v>2300379.1199999996</v>
      </c>
      <c r="Q16" s="330">
        <f t="shared" si="3"/>
        <v>18960128.25</v>
      </c>
      <c r="R16" s="236">
        <v>10364690</v>
      </c>
      <c r="S16" s="236">
        <v>142416</v>
      </c>
      <c r="T16" s="236">
        <v>18557603.029999997</v>
      </c>
      <c r="U16" s="9"/>
      <c r="V16" s="9"/>
      <c r="W16" s="9"/>
      <c r="X16" s="9"/>
      <c r="Y16" s="157">
        <f t="shared" si="4"/>
        <v>29064709.029999997</v>
      </c>
      <c r="Z16" s="157">
        <f t="shared" si="7"/>
        <v>48024837.280000001</v>
      </c>
      <c r="AA16" s="132">
        <f t="shared" si="5"/>
        <v>-7.4917827716712733</v>
      </c>
      <c r="AB16" s="132">
        <f t="shared" si="6"/>
        <v>-45.737031098265909</v>
      </c>
      <c r="AC16" s="132">
        <f>(((Z16-N16)/N16)*100)</f>
        <v>-35.152670185505933</v>
      </c>
      <c r="AD16" s="294"/>
    </row>
    <row r="17" spans="1:30" ht="20.45" customHeight="1" x14ac:dyDescent="0.3">
      <c r="A17" s="152" t="s">
        <v>73</v>
      </c>
      <c r="B17" s="153" t="s">
        <v>74</v>
      </c>
      <c r="C17" s="236">
        <v>15296097.350000003</v>
      </c>
      <c r="D17" s="236">
        <v>12186590.460000001</v>
      </c>
      <c r="E17" s="155">
        <f t="shared" si="0"/>
        <v>27482687.810000002</v>
      </c>
      <c r="F17" s="236">
        <v>3397080</v>
      </c>
      <c r="G17" s="236">
        <v>301720</v>
      </c>
      <c r="H17" s="236">
        <v>12679600.859999999</v>
      </c>
      <c r="I17" s="131"/>
      <c r="J17" s="131"/>
      <c r="K17" s="131"/>
      <c r="L17" s="131"/>
      <c r="M17" s="157">
        <f t="shared" si="1"/>
        <v>16378400.859999999</v>
      </c>
      <c r="N17" s="157">
        <f t="shared" si="2"/>
        <v>43861088.670000002</v>
      </c>
      <c r="O17" s="236">
        <v>15840656.52</v>
      </c>
      <c r="P17" s="236">
        <v>7941629.629999998</v>
      </c>
      <c r="Q17" s="330">
        <f t="shared" si="3"/>
        <v>23782286.149999999</v>
      </c>
      <c r="R17" s="236">
        <v>1315649.45</v>
      </c>
      <c r="S17" s="236">
        <v>381928</v>
      </c>
      <c r="T17" s="236">
        <v>12926836.250000002</v>
      </c>
      <c r="U17" s="9"/>
      <c r="V17" s="9"/>
      <c r="W17" s="236">
        <v>0</v>
      </c>
      <c r="X17" s="9"/>
      <c r="Y17" s="157">
        <f t="shared" si="4"/>
        <v>14624413.700000001</v>
      </c>
      <c r="Z17" s="157">
        <f t="shared" si="7"/>
        <v>38406699.850000001</v>
      </c>
      <c r="AA17" s="132">
        <f t="shared" si="5"/>
        <v>-13.464482388267552</v>
      </c>
      <c r="AB17" s="132">
        <f t="shared" si="6"/>
        <v>-10.709147828245293</v>
      </c>
      <c r="AC17" s="132">
        <f>(((Z17-N17)/N17)*100)</f>
        <v>-12.43559835242001</v>
      </c>
      <c r="AD17" s="294"/>
    </row>
    <row r="18" spans="1:30" ht="20.45" customHeight="1" x14ac:dyDescent="0.3">
      <c r="A18" s="152" t="s">
        <v>75</v>
      </c>
      <c r="B18" s="153" t="s">
        <v>76</v>
      </c>
      <c r="C18" s="236">
        <v>17626146.759999998</v>
      </c>
      <c r="D18" s="236">
        <v>1364787.81</v>
      </c>
      <c r="E18" s="155">
        <f t="shared" si="0"/>
        <v>18990934.569999997</v>
      </c>
      <c r="F18" s="131"/>
      <c r="G18" s="236">
        <v>820918</v>
      </c>
      <c r="H18" s="236">
        <v>21690598.809999999</v>
      </c>
      <c r="I18" s="131"/>
      <c r="J18" s="131"/>
      <c r="K18" s="131"/>
      <c r="L18" s="131"/>
      <c r="M18" s="157">
        <f t="shared" si="1"/>
        <v>22511516.809999999</v>
      </c>
      <c r="N18" s="157">
        <f t="shared" si="2"/>
        <v>41502451.379999995</v>
      </c>
      <c r="O18" s="236">
        <v>17469005.07</v>
      </c>
      <c r="P18" s="236">
        <v>1323051.6000000001</v>
      </c>
      <c r="Q18" s="330">
        <f t="shared" si="3"/>
        <v>18792056.670000002</v>
      </c>
      <c r="R18" s="236">
        <v>741425</v>
      </c>
      <c r="S18" s="236">
        <v>138926</v>
      </c>
      <c r="T18" s="236">
        <v>27693895.780000001</v>
      </c>
      <c r="U18" s="9"/>
      <c r="V18" s="9"/>
      <c r="W18" s="9"/>
      <c r="X18" s="9"/>
      <c r="Y18" s="157">
        <f t="shared" si="4"/>
        <v>28574246.780000001</v>
      </c>
      <c r="Z18" s="157">
        <f t="shared" si="7"/>
        <v>47366303.450000003</v>
      </c>
      <c r="AA18" s="132">
        <f t="shared" si="5"/>
        <v>-1.0472254499479055</v>
      </c>
      <c r="AB18" s="132">
        <f t="shared" si="6"/>
        <v>26.931681330805908</v>
      </c>
      <c r="AC18" s="132">
        <f>(((Z18-N18)/N18)*100)</f>
        <v>14.128929436745979</v>
      </c>
      <c r="AD18" s="294"/>
    </row>
    <row r="19" spans="1:30" ht="20.45" customHeight="1" x14ac:dyDescent="0.3">
      <c r="A19" s="152" t="s">
        <v>77</v>
      </c>
      <c r="B19" s="153" t="s">
        <v>78</v>
      </c>
      <c r="C19" s="236">
        <v>20471486.449999996</v>
      </c>
      <c r="D19" s="236">
        <v>61976.009999999995</v>
      </c>
      <c r="E19" s="155">
        <f t="shared" si="0"/>
        <v>20533462.459999997</v>
      </c>
      <c r="F19" s="236">
        <v>161300</v>
      </c>
      <c r="G19" s="236">
        <v>144057</v>
      </c>
      <c r="H19" s="236">
        <v>22439639.07</v>
      </c>
      <c r="I19" s="131"/>
      <c r="J19" s="131"/>
      <c r="K19" s="131"/>
      <c r="L19" s="131"/>
      <c r="M19" s="157">
        <f t="shared" si="1"/>
        <v>22744996.07</v>
      </c>
      <c r="N19" s="157">
        <f t="shared" si="2"/>
        <v>43278458.530000001</v>
      </c>
      <c r="O19" s="236">
        <v>21521362.289999999</v>
      </c>
      <c r="P19" s="236">
        <v>1655271.1900000002</v>
      </c>
      <c r="Q19" s="330">
        <f t="shared" si="3"/>
        <v>23176633.48</v>
      </c>
      <c r="R19" s="236">
        <v>128400</v>
      </c>
      <c r="S19" s="236">
        <v>179056.75</v>
      </c>
      <c r="T19" s="236">
        <v>31902081.600000001</v>
      </c>
      <c r="U19" s="9"/>
      <c r="V19" s="9"/>
      <c r="W19" s="9"/>
      <c r="X19" s="9"/>
      <c r="Y19" s="157">
        <f t="shared" si="4"/>
        <v>32209538.350000001</v>
      </c>
      <c r="Z19" s="157">
        <f t="shared" si="7"/>
        <v>55386171.829999998</v>
      </c>
      <c r="AA19" s="132">
        <f t="shared" si="5"/>
        <v>12.872505185859451</v>
      </c>
      <c r="AB19" s="132">
        <f t="shared" si="6"/>
        <v>41.61153622920807</v>
      </c>
      <c r="AC19" s="132">
        <f>(((Z19-N19)/N19)*100)</f>
        <v>27.976304404666134</v>
      </c>
      <c r="AD19" s="294"/>
    </row>
    <row r="20" spans="1:30" ht="20.45" customHeight="1" x14ac:dyDescent="0.3">
      <c r="A20" s="152" t="s">
        <v>79</v>
      </c>
      <c r="B20" s="153" t="s">
        <v>80</v>
      </c>
      <c r="C20" s="236">
        <v>14338244.630000001</v>
      </c>
      <c r="D20" s="236">
        <v>3709409.43</v>
      </c>
      <c r="E20" s="155">
        <f t="shared" si="0"/>
        <v>18047654.060000002</v>
      </c>
      <c r="F20" s="236">
        <v>1250860</v>
      </c>
      <c r="G20" s="236">
        <v>79342</v>
      </c>
      <c r="H20" s="236">
        <v>328052515.47999996</v>
      </c>
      <c r="I20" s="131"/>
      <c r="J20" s="131"/>
      <c r="K20" s="131"/>
      <c r="L20" s="131"/>
      <c r="M20" s="157">
        <f t="shared" si="1"/>
        <v>329382717.47999996</v>
      </c>
      <c r="N20" s="157">
        <f t="shared" si="2"/>
        <v>347430371.53999996</v>
      </c>
      <c r="O20" s="236">
        <v>14896080.720000001</v>
      </c>
      <c r="P20" s="236">
        <v>3677847.01</v>
      </c>
      <c r="Q20" s="330">
        <f t="shared" si="3"/>
        <v>18573927.73</v>
      </c>
      <c r="R20" s="236">
        <v>1084915</v>
      </c>
      <c r="S20" s="236">
        <v>220639</v>
      </c>
      <c r="T20" s="236">
        <v>70879054.870000005</v>
      </c>
      <c r="U20" s="9"/>
      <c r="V20" s="9"/>
      <c r="W20" s="236">
        <v>0</v>
      </c>
      <c r="X20" s="9"/>
      <c r="Y20" s="157">
        <f t="shared" si="4"/>
        <v>72184608.870000005</v>
      </c>
      <c r="Z20" s="157">
        <f t="shared" si="7"/>
        <v>90758536.600000009</v>
      </c>
      <c r="AA20" s="132">
        <f t="shared" si="5"/>
        <v>2.916022593575788</v>
      </c>
      <c r="AB20" s="132">
        <f t="shared" si="6"/>
        <v>-78.084882709614831</v>
      </c>
      <c r="AC20" s="132">
        <f>(((Z20-N20)/N20)*100)</f>
        <v>-73.877201294259649</v>
      </c>
      <c r="AD20" s="294"/>
    </row>
    <row r="21" spans="1:30" ht="20.45" customHeight="1" x14ac:dyDescent="0.3">
      <c r="A21" s="152" t="s">
        <v>81</v>
      </c>
      <c r="B21" s="153" t="s">
        <v>82</v>
      </c>
      <c r="C21" s="236">
        <v>16813122.450000003</v>
      </c>
      <c r="D21" s="236">
        <v>56976.01</v>
      </c>
      <c r="E21" s="155">
        <f t="shared" si="0"/>
        <v>16870098.460000005</v>
      </c>
      <c r="F21" s="236">
        <v>611350</v>
      </c>
      <c r="G21" s="236">
        <v>74664</v>
      </c>
      <c r="H21" s="236">
        <v>13622167.920000002</v>
      </c>
      <c r="I21" s="131"/>
      <c r="J21" s="131"/>
      <c r="K21" s="131"/>
      <c r="L21" s="131"/>
      <c r="M21" s="157">
        <f t="shared" si="1"/>
        <v>14308181.920000002</v>
      </c>
      <c r="N21" s="157">
        <f t="shared" si="2"/>
        <v>31178280.380000006</v>
      </c>
      <c r="O21" s="236">
        <v>16271670.599999998</v>
      </c>
      <c r="P21" s="9"/>
      <c r="Q21" s="330">
        <f t="shared" si="3"/>
        <v>16271670.599999998</v>
      </c>
      <c r="R21" s="236">
        <v>718140</v>
      </c>
      <c r="S21" s="236">
        <v>249604</v>
      </c>
      <c r="T21" s="236">
        <v>14310985.089999998</v>
      </c>
      <c r="U21" s="9"/>
      <c r="V21" s="9"/>
      <c r="W21" s="9"/>
      <c r="X21" s="9"/>
      <c r="Y21" s="157">
        <f t="shared" si="4"/>
        <v>15278729.089999998</v>
      </c>
      <c r="Z21" s="157">
        <f t="shared" si="7"/>
        <v>31550399.689999998</v>
      </c>
      <c r="AA21" s="132">
        <f t="shared" si="5"/>
        <v>-3.5472695160547789</v>
      </c>
      <c r="AB21" s="132">
        <f t="shared" si="6"/>
        <v>6.7831620776596617</v>
      </c>
      <c r="AC21" s="132">
        <f>(((Z21-N21)/N21)*100)</f>
        <v>1.1935209558212045</v>
      </c>
      <c r="AD21" s="294"/>
    </row>
    <row r="22" spans="1:30" ht="20.45" customHeight="1" x14ac:dyDescent="0.3">
      <c r="A22" s="152" t="s">
        <v>83</v>
      </c>
      <c r="B22" s="153" t="s">
        <v>84</v>
      </c>
      <c r="C22" s="236">
        <v>14595067.899999999</v>
      </c>
      <c r="D22" s="236">
        <v>5478232.8900000006</v>
      </c>
      <c r="E22" s="155">
        <f t="shared" si="0"/>
        <v>20073300.789999999</v>
      </c>
      <c r="F22" s="236">
        <v>663125</v>
      </c>
      <c r="G22" s="236">
        <v>350361</v>
      </c>
      <c r="H22" s="236">
        <v>35370502.010000005</v>
      </c>
      <c r="I22" s="131"/>
      <c r="J22" s="131"/>
      <c r="K22" s="131"/>
      <c r="L22" s="236">
        <v>119230.02000000002</v>
      </c>
      <c r="M22" s="157">
        <f t="shared" si="1"/>
        <v>36503218.030000009</v>
      </c>
      <c r="N22" s="157">
        <f t="shared" si="2"/>
        <v>56576518.820000008</v>
      </c>
      <c r="O22" s="236">
        <v>14839255</v>
      </c>
      <c r="P22" s="236">
        <v>5699028.9799999995</v>
      </c>
      <c r="Q22" s="330">
        <f t="shared" si="3"/>
        <v>20538283.98</v>
      </c>
      <c r="R22" s="236">
        <v>708140</v>
      </c>
      <c r="S22" s="236">
        <v>244049</v>
      </c>
      <c r="T22" s="236">
        <v>27732069.610000003</v>
      </c>
      <c r="U22" s="9"/>
      <c r="V22" s="9"/>
      <c r="W22" s="9"/>
      <c r="X22" s="9"/>
      <c r="Y22" s="157">
        <f t="shared" si="4"/>
        <v>28684258.610000003</v>
      </c>
      <c r="Z22" s="157">
        <f t="shared" si="7"/>
        <v>49222542.590000004</v>
      </c>
      <c r="AA22" s="132">
        <f t="shared" si="5"/>
        <v>2.3164261566370987</v>
      </c>
      <c r="AB22" s="132">
        <f t="shared" si="6"/>
        <v>-21.41991813865295</v>
      </c>
      <c r="AC22" s="132">
        <f>(((Z22-N22)/N22)*100)</f>
        <v>-12.998283357441828</v>
      </c>
      <c r="AD22" s="294"/>
    </row>
    <row r="23" spans="1:30" ht="20.45" customHeight="1" x14ac:dyDescent="0.3">
      <c r="A23" s="152" t="s">
        <v>85</v>
      </c>
      <c r="B23" s="153" t="s">
        <v>86</v>
      </c>
      <c r="C23" s="236">
        <v>15681578.289999999</v>
      </c>
      <c r="D23" s="236">
        <v>28908624.859999999</v>
      </c>
      <c r="E23" s="155">
        <f t="shared" si="0"/>
        <v>44590203.149999999</v>
      </c>
      <c r="F23" s="236">
        <v>1564027</v>
      </c>
      <c r="G23" s="236">
        <v>278504</v>
      </c>
      <c r="H23" s="236">
        <v>15661327.76</v>
      </c>
      <c r="I23" s="131"/>
      <c r="J23" s="131"/>
      <c r="K23" s="131"/>
      <c r="L23" s="131"/>
      <c r="M23" s="157">
        <f t="shared" si="1"/>
        <v>17503858.759999998</v>
      </c>
      <c r="N23" s="157">
        <f t="shared" si="2"/>
        <v>62094061.909999996</v>
      </c>
      <c r="O23" s="236">
        <v>16912828.77</v>
      </c>
      <c r="P23" s="236">
        <v>4559797.16</v>
      </c>
      <c r="Q23" s="330">
        <f t="shared" si="3"/>
        <v>21472625.93</v>
      </c>
      <c r="R23" s="236">
        <v>1346725</v>
      </c>
      <c r="S23" s="236">
        <v>334507</v>
      </c>
      <c r="T23" s="236">
        <v>38909225.369999997</v>
      </c>
      <c r="U23" s="9"/>
      <c r="V23" s="9"/>
      <c r="W23" s="9"/>
      <c r="X23" s="9"/>
      <c r="Y23" s="157">
        <f t="shared" si="4"/>
        <v>40590457.369999997</v>
      </c>
      <c r="Z23" s="157">
        <f t="shared" si="7"/>
        <v>62063083.299999997</v>
      </c>
      <c r="AA23" s="132">
        <f t="shared" si="5"/>
        <v>-51.844520964018081</v>
      </c>
      <c r="AB23" s="132">
        <f t="shared" si="6"/>
        <v>131.89433785170695</v>
      </c>
      <c r="AC23" s="132">
        <f>(((Z23-N23)/N23)*100)</f>
        <v>-4.9889810792053256E-2</v>
      </c>
      <c r="AD23" s="294"/>
    </row>
    <row r="24" spans="1:30" ht="20.45" customHeight="1" x14ac:dyDescent="0.3">
      <c r="A24" s="152" t="s">
        <v>87</v>
      </c>
      <c r="B24" s="153" t="s">
        <v>88</v>
      </c>
      <c r="C24" s="236">
        <v>15277530.860000003</v>
      </c>
      <c r="D24" s="236">
        <v>62692.349999999991</v>
      </c>
      <c r="E24" s="155">
        <f t="shared" si="0"/>
        <v>15340223.210000003</v>
      </c>
      <c r="F24" s="131"/>
      <c r="G24" s="236">
        <v>393910</v>
      </c>
      <c r="H24" s="236">
        <v>8538944.5600000005</v>
      </c>
      <c r="I24" s="131"/>
      <c r="J24" s="131"/>
      <c r="K24" s="131"/>
      <c r="L24" s="131"/>
      <c r="M24" s="157">
        <f t="shared" si="1"/>
        <v>8932854.5600000005</v>
      </c>
      <c r="N24" s="157">
        <f t="shared" si="2"/>
        <v>24273077.770000003</v>
      </c>
      <c r="O24" s="236">
        <v>15732655.869999997</v>
      </c>
      <c r="P24" s="236">
        <v>33338.619999999995</v>
      </c>
      <c r="Q24" s="330">
        <f t="shared" si="3"/>
        <v>15765994.489999996</v>
      </c>
      <c r="R24" s="9"/>
      <c r="S24" s="236">
        <v>387110</v>
      </c>
      <c r="T24" s="236">
        <v>24460962.460000001</v>
      </c>
      <c r="U24" s="9"/>
      <c r="V24" s="9"/>
      <c r="W24" s="9"/>
      <c r="X24" s="9"/>
      <c r="Y24" s="157">
        <f t="shared" si="4"/>
        <v>24848072.460000001</v>
      </c>
      <c r="Z24" s="157">
        <f t="shared" si="7"/>
        <v>40614066.949999996</v>
      </c>
      <c r="AA24" s="132">
        <f t="shared" si="5"/>
        <v>2.7755220649099908</v>
      </c>
      <c r="AB24" s="132">
        <f t="shared" si="6"/>
        <v>178.16497283260369</v>
      </c>
      <c r="AC24" s="132">
        <f>(((Z24-N24)/N24)*100)</f>
        <v>67.321455214041407</v>
      </c>
      <c r="AD24" s="294"/>
    </row>
    <row r="25" spans="1:30" ht="20.45" customHeight="1" x14ac:dyDescent="0.3">
      <c r="A25" s="152" t="s">
        <v>89</v>
      </c>
      <c r="B25" s="153" t="s">
        <v>90</v>
      </c>
      <c r="C25" s="236">
        <v>21836606.209999997</v>
      </c>
      <c r="D25" s="236">
        <v>9654140.0900000017</v>
      </c>
      <c r="E25" s="155">
        <f t="shared" si="0"/>
        <v>31490746.299999997</v>
      </c>
      <c r="F25" s="236">
        <v>1840989</v>
      </c>
      <c r="G25" s="236">
        <v>166745</v>
      </c>
      <c r="H25" s="236">
        <v>20449656.670000002</v>
      </c>
      <c r="I25" s="131"/>
      <c r="J25" s="236">
        <v>1233209</v>
      </c>
      <c r="K25" s="236">
        <v>12390714.629999999</v>
      </c>
      <c r="L25" s="236">
        <v>26660</v>
      </c>
      <c r="M25" s="157">
        <f t="shared" si="1"/>
        <v>36107974.299999997</v>
      </c>
      <c r="N25" s="157">
        <f t="shared" si="2"/>
        <v>67598720.599999994</v>
      </c>
      <c r="O25" s="236">
        <v>22439660.699999999</v>
      </c>
      <c r="P25" s="236">
        <v>9364996.8699999973</v>
      </c>
      <c r="Q25" s="330">
        <f t="shared" si="3"/>
        <v>31804657.569999997</v>
      </c>
      <c r="R25" s="236">
        <v>1650147.75</v>
      </c>
      <c r="S25" s="236">
        <v>203909</v>
      </c>
      <c r="T25" s="236">
        <v>20184927.039999999</v>
      </c>
      <c r="U25" s="9"/>
      <c r="V25" s="9"/>
      <c r="W25" s="9"/>
      <c r="X25" s="236">
        <v>57710</v>
      </c>
      <c r="Y25" s="157">
        <f t="shared" si="4"/>
        <v>22096693.789999999</v>
      </c>
      <c r="Z25" s="157">
        <f t="shared" si="7"/>
        <v>53901351.359999999</v>
      </c>
      <c r="AA25" s="132">
        <f t="shared" si="5"/>
        <v>0.99683655321944398</v>
      </c>
      <c r="AB25" s="132">
        <f t="shared" si="6"/>
        <v>-38.80383982105581</v>
      </c>
      <c r="AC25" s="132">
        <f>(((Z25-N25)/N25)*100)</f>
        <v>-20.262764026335724</v>
      </c>
      <c r="AD25" s="294"/>
    </row>
    <row r="26" spans="1:30" ht="20.45" customHeight="1" x14ac:dyDescent="0.3">
      <c r="A26" s="152" t="s">
        <v>91</v>
      </c>
      <c r="B26" s="153" t="s">
        <v>92</v>
      </c>
      <c r="C26" s="236">
        <v>14813411.100000001</v>
      </c>
      <c r="D26" s="236">
        <v>206821.59000000003</v>
      </c>
      <c r="E26" s="155">
        <f t="shared" si="0"/>
        <v>15020232.690000001</v>
      </c>
      <c r="F26" s="236">
        <v>788000</v>
      </c>
      <c r="G26" s="236">
        <v>968952</v>
      </c>
      <c r="H26" s="236">
        <v>17221972.030000001</v>
      </c>
      <c r="I26" s="131"/>
      <c r="J26" s="131"/>
      <c r="K26" s="131"/>
      <c r="L26" s="131"/>
      <c r="M26" s="157">
        <f t="shared" si="1"/>
        <v>18978924.030000001</v>
      </c>
      <c r="N26" s="157">
        <f t="shared" si="2"/>
        <v>33999156.719999999</v>
      </c>
      <c r="O26" s="236">
        <v>15316688.769999998</v>
      </c>
      <c r="P26" s="236">
        <v>70247.990000000005</v>
      </c>
      <c r="Q26" s="330">
        <f t="shared" si="3"/>
        <v>15386936.759999998</v>
      </c>
      <c r="R26" s="236">
        <v>1190500</v>
      </c>
      <c r="S26" s="236">
        <v>193517</v>
      </c>
      <c r="T26" s="236">
        <v>14963636.710000001</v>
      </c>
      <c r="U26" s="9"/>
      <c r="V26" s="9"/>
      <c r="W26" s="9"/>
      <c r="X26" s="9"/>
      <c r="Y26" s="157">
        <f t="shared" si="4"/>
        <v>16347653.710000001</v>
      </c>
      <c r="Z26" s="157">
        <f t="shared" si="7"/>
        <v>31734590.469999999</v>
      </c>
      <c r="AA26" s="132">
        <f t="shared" si="5"/>
        <v>2.4414007263957807</v>
      </c>
      <c r="AB26" s="132">
        <f t="shared" si="6"/>
        <v>-13.864170149165195</v>
      </c>
      <c r="AC26" s="132">
        <f>(((Z26-N26)/N26)*100)</f>
        <v>-6.6606541704837916</v>
      </c>
      <c r="AD26" s="294"/>
    </row>
    <row r="27" spans="1:30" ht="20.45" customHeight="1" x14ac:dyDescent="0.3">
      <c r="A27" s="152" t="s">
        <v>93</v>
      </c>
      <c r="B27" s="153" t="s">
        <v>94</v>
      </c>
      <c r="C27" s="236">
        <v>16664899.919999998</v>
      </c>
      <c r="D27" s="236">
        <v>3297504.9699999993</v>
      </c>
      <c r="E27" s="155">
        <f t="shared" si="0"/>
        <v>19962404.889999997</v>
      </c>
      <c r="F27" s="236">
        <v>80000</v>
      </c>
      <c r="G27" s="236">
        <v>100652</v>
      </c>
      <c r="H27" s="236">
        <v>11921951.130000001</v>
      </c>
      <c r="I27" s="131"/>
      <c r="J27" s="131"/>
      <c r="K27" s="131"/>
      <c r="L27" s="131"/>
      <c r="M27" s="157">
        <f t="shared" si="1"/>
        <v>12102603.130000001</v>
      </c>
      <c r="N27" s="157">
        <f t="shared" si="2"/>
        <v>32065008.019999996</v>
      </c>
      <c r="O27" s="236">
        <v>15390928.099999998</v>
      </c>
      <c r="P27" s="236">
        <v>2026283.2600000002</v>
      </c>
      <c r="Q27" s="330">
        <f t="shared" si="3"/>
        <v>17417211.359999999</v>
      </c>
      <c r="R27" s="236">
        <v>618094</v>
      </c>
      <c r="S27" s="236">
        <v>172006</v>
      </c>
      <c r="T27" s="236">
        <v>11458552.209999999</v>
      </c>
      <c r="U27" s="9"/>
      <c r="V27" s="9"/>
      <c r="W27" s="9"/>
      <c r="X27" s="9"/>
      <c r="Y27" s="157">
        <f t="shared" si="4"/>
        <v>12248652.209999999</v>
      </c>
      <c r="Z27" s="157">
        <f t="shared" si="7"/>
        <v>29665863.57</v>
      </c>
      <c r="AA27" s="132">
        <f t="shared" si="5"/>
        <v>-12.749934409330569</v>
      </c>
      <c r="AB27" s="132">
        <f t="shared" si="6"/>
        <v>1.2067575746408714</v>
      </c>
      <c r="AC27" s="132">
        <f>(((Z27-N27)/N27)*100)</f>
        <v>-7.4821264616667813</v>
      </c>
      <c r="AD27" s="294"/>
    </row>
    <row r="28" spans="1:30" ht="20.45" customHeight="1" x14ac:dyDescent="0.3">
      <c r="A28" s="152" t="s">
        <v>95</v>
      </c>
      <c r="B28" s="153" t="s">
        <v>96</v>
      </c>
      <c r="C28" s="236">
        <v>14585805.430000003</v>
      </c>
      <c r="D28" s="236">
        <v>13026359.179999998</v>
      </c>
      <c r="E28" s="155">
        <f t="shared" si="0"/>
        <v>27612164.609999999</v>
      </c>
      <c r="F28" s="236">
        <v>1247500</v>
      </c>
      <c r="G28" s="236">
        <v>837850</v>
      </c>
      <c r="H28" s="236">
        <v>7268257.3900000006</v>
      </c>
      <c r="I28" s="131"/>
      <c r="J28" s="131"/>
      <c r="K28" s="131"/>
      <c r="L28" s="131"/>
      <c r="M28" s="157">
        <f t="shared" si="1"/>
        <v>9353607.3900000006</v>
      </c>
      <c r="N28" s="157">
        <f t="shared" si="2"/>
        <v>36965772</v>
      </c>
      <c r="O28" s="236">
        <v>14788089.749999996</v>
      </c>
      <c r="P28" s="236">
        <v>14044067.360000003</v>
      </c>
      <c r="Q28" s="330">
        <f t="shared" si="3"/>
        <v>28832157.109999999</v>
      </c>
      <c r="R28" s="236">
        <v>1251505</v>
      </c>
      <c r="S28" s="236">
        <v>325338</v>
      </c>
      <c r="T28" s="236">
        <v>7849263.1899999995</v>
      </c>
      <c r="U28" s="9"/>
      <c r="V28" s="9"/>
      <c r="W28" s="9"/>
      <c r="X28" s="236">
        <v>8023004.2599999998</v>
      </c>
      <c r="Y28" s="157">
        <f t="shared" si="4"/>
        <v>17449110.449999999</v>
      </c>
      <c r="Z28" s="157">
        <f t="shared" si="7"/>
        <v>46281267.560000002</v>
      </c>
      <c r="AA28" s="132">
        <f t="shared" si="5"/>
        <v>4.4183153230883194</v>
      </c>
      <c r="AB28" s="132">
        <f t="shared" si="6"/>
        <v>86.54952813879008</v>
      </c>
      <c r="AC28" s="132">
        <f>(((Z28-N28)/N28)*100)</f>
        <v>25.200327373116956</v>
      </c>
      <c r="AD28" s="294"/>
    </row>
    <row r="29" spans="1:30" ht="20.45" customHeight="1" x14ac:dyDescent="0.3">
      <c r="A29" s="152" t="s">
        <v>97</v>
      </c>
      <c r="B29" s="153" t="s">
        <v>98</v>
      </c>
      <c r="C29" s="236">
        <v>15028319.810000001</v>
      </c>
      <c r="D29" s="236">
        <v>7606093.0899999999</v>
      </c>
      <c r="E29" s="155">
        <f t="shared" si="0"/>
        <v>22634412.899999999</v>
      </c>
      <c r="F29" s="131"/>
      <c r="G29" s="236">
        <v>211201</v>
      </c>
      <c r="H29" s="236">
        <v>19204457.68</v>
      </c>
      <c r="I29" s="131"/>
      <c r="J29" s="131"/>
      <c r="K29" s="131"/>
      <c r="L29" s="131"/>
      <c r="M29" s="157">
        <f t="shared" si="1"/>
        <v>19415658.68</v>
      </c>
      <c r="N29" s="157">
        <f t="shared" si="2"/>
        <v>42050071.579999998</v>
      </c>
      <c r="O29" s="236">
        <v>16800660.25</v>
      </c>
      <c r="P29" s="236">
        <v>242581.99999999997</v>
      </c>
      <c r="Q29" s="330">
        <f t="shared" si="3"/>
        <v>17043242.25</v>
      </c>
      <c r="R29" s="9"/>
      <c r="S29" s="236">
        <v>132252</v>
      </c>
      <c r="T29" s="236">
        <v>27869906.57</v>
      </c>
      <c r="U29" s="9"/>
      <c r="V29" s="9"/>
      <c r="W29" s="9"/>
      <c r="X29" s="9"/>
      <c r="Y29" s="157">
        <f t="shared" si="4"/>
        <v>28002158.57</v>
      </c>
      <c r="Z29" s="157">
        <f t="shared" si="7"/>
        <v>45045400.82</v>
      </c>
      <c r="AA29" s="132">
        <f t="shared" si="5"/>
        <v>-24.702079416427004</v>
      </c>
      <c r="AB29" s="132">
        <f t="shared" si="6"/>
        <v>44.224612883439917</v>
      </c>
      <c r="AC29" s="132">
        <f>(((Z29-N29)/N29)*100)</f>
        <v>7.123244093179264</v>
      </c>
      <c r="AD29" s="294"/>
    </row>
    <row r="30" spans="1:30" ht="20.45" customHeight="1" x14ac:dyDescent="0.3">
      <c r="A30" s="152" t="s">
        <v>99</v>
      </c>
      <c r="B30" s="153" t="s">
        <v>100</v>
      </c>
      <c r="C30" s="236">
        <v>15670570.310000002</v>
      </c>
      <c r="D30" s="236">
        <v>88565.14</v>
      </c>
      <c r="E30" s="155">
        <f t="shared" si="0"/>
        <v>15759135.450000003</v>
      </c>
      <c r="F30" s="236">
        <v>472310</v>
      </c>
      <c r="G30" s="236">
        <v>11236</v>
      </c>
      <c r="H30" s="236">
        <v>21432891.73</v>
      </c>
      <c r="I30" s="131"/>
      <c r="J30" s="131"/>
      <c r="K30" s="131"/>
      <c r="L30" s="131"/>
      <c r="M30" s="157">
        <f t="shared" si="1"/>
        <v>21916437.73</v>
      </c>
      <c r="N30" s="157">
        <f t="shared" si="2"/>
        <v>37675573.180000007</v>
      </c>
      <c r="O30" s="236">
        <v>16363355.720000001</v>
      </c>
      <c r="P30" s="236">
        <v>316023540.55999994</v>
      </c>
      <c r="Q30" s="330">
        <f t="shared" si="3"/>
        <v>332386896.27999997</v>
      </c>
      <c r="R30" s="236">
        <v>61400</v>
      </c>
      <c r="S30" s="236">
        <v>310088</v>
      </c>
      <c r="T30" s="236">
        <v>20903433.199999999</v>
      </c>
      <c r="U30" s="9"/>
      <c r="V30" s="9"/>
      <c r="W30" s="9"/>
      <c r="X30" s="9"/>
      <c r="Y30" s="157">
        <f t="shared" si="4"/>
        <v>21274921.199999999</v>
      </c>
      <c r="Z30" s="157">
        <f t="shared" si="7"/>
        <v>353661817.47999996</v>
      </c>
      <c r="AA30" s="132">
        <f t="shared" si="5"/>
        <v>2009.1696136160813</v>
      </c>
      <c r="AB30" s="132">
        <f t="shared" si="6"/>
        <v>-2.9271021956358831</v>
      </c>
      <c r="AC30" s="132">
        <f>(((Z30-N30)/N30)*100)</f>
        <v>838.70321704286789</v>
      </c>
      <c r="AD30" s="294"/>
    </row>
    <row r="31" spans="1:30" ht="20.45" customHeight="1" x14ac:dyDescent="0.3">
      <c r="A31" s="152" t="s">
        <v>101</v>
      </c>
      <c r="B31" s="153" t="s">
        <v>102</v>
      </c>
      <c r="C31" s="236">
        <v>15421706.82</v>
      </c>
      <c r="D31" s="236">
        <v>911077.60000000009</v>
      </c>
      <c r="E31" s="155">
        <f t="shared" si="0"/>
        <v>16332784.42</v>
      </c>
      <c r="F31" s="236">
        <v>1166106</v>
      </c>
      <c r="G31" s="236">
        <v>255342.89</v>
      </c>
      <c r="H31" s="236">
        <v>21745676.32</v>
      </c>
      <c r="I31" s="131"/>
      <c r="J31" s="131"/>
      <c r="K31" s="131"/>
      <c r="L31" s="131"/>
      <c r="M31" s="157">
        <f t="shared" si="1"/>
        <v>23167125.210000001</v>
      </c>
      <c r="N31" s="157">
        <f t="shared" si="2"/>
        <v>39499909.630000003</v>
      </c>
      <c r="O31" s="236">
        <v>16139401.58</v>
      </c>
      <c r="P31" s="236">
        <v>9876936.2799999993</v>
      </c>
      <c r="Q31" s="330">
        <f t="shared" si="3"/>
        <v>26016337.859999999</v>
      </c>
      <c r="R31" s="236">
        <v>1164078</v>
      </c>
      <c r="S31" s="236">
        <v>241624</v>
      </c>
      <c r="T31" s="236">
        <v>18216413.390000001</v>
      </c>
      <c r="U31" s="9"/>
      <c r="V31" s="9"/>
      <c r="W31" s="9"/>
      <c r="X31" s="236">
        <v>729600</v>
      </c>
      <c r="Y31" s="157">
        <f t="shared" si="4"/>
        <v>20351715.390000001</v>
      </c>
      <c r="Z31" s="157">
        <f t="shared" si="7"/>
        <v>46368053.25</v>
      </c>
      <c r="AA31" s="132">
        <f t="shared" si="5"/>
        <v>59.289054401172336</v>
      </c>
      <c r="AB31" s="132">
        <f t="shared" si="6"/>
        <v>-12.152607604437426</v>
      </c>
      <c r="AC31" s="132">
        <f>(((Z31-N31)/N31)*100)</f>
        <v>17.387745147608321</v>
      </c>
      <c r="AD31" s="294"/>
    </row>
    <row r="32" spans="1:30" ht="20.45" customHeight="1" x14ac:dyDescent="0.3">
      <c r="A32" s="152" t="s">
        <v>103</v>
      </c>
      <c r="B32" s="153" t="s">
        <v>104</v>
      </c>
      <c r="C32" s="236">
        <v>15871775.809999999</v>
      </c>
      <c r="D32" s="236">
        <v>6322047.8300000001</v>
      </c>
      <c r="E32" s="155">
        <f t="shared" si="0"/>
        <v>22193823.640000001</v>
      </c>
      <c r="F32" s="236">
        <v>2849553</v>
      </c>
      <c r="G32" s="236">
        <v>250359</v>
      </c>
      <c r="H32" s="236">
        <v>20822692.440000001</v>
      </c>
      <c r="I32" s="131"/>
      <c r="J32" s="131"/>
      <c r="K32" s="131"/>
      <c r="L32" s="236">
        <v>349700</v>
      </c>
      <c r="M32" s="157">
        <f t="shared" si="1"/>
        <v>24272304.440000001</v>
      </c>
      <c r="N32" s="157">
        <f t="shared" si="2"/>
        <v>46466128.079999998</v>
      </c>
      <c r="O32" s="236">
        <v>16348635.230000002</v>
      </c>
      <c r="P32" s="236">
        <v>2368826.5400000005</v>
      </c>
      <c r="Q32" s="330">
        <f t="shared" si="3"/>
        <v>18717461.770000003</v>
      </c>
      <c r="R32" s="236">
        <v>762760</v>
      </c>
      <c r="S32" s="236">
        <v>914498.8</v>
      </c>
      <c r="T32" s="236">
        <v>36393190.06000001</v>
      </c>
      <c r="U32" s="9"/>
      <c r="V32" s="9"/>
      <c r="W32" s="9"/>
      <c r="X32" s="236">
        <v>618275</v>
      </c>
      <c r="Y32" s="157">
        <f t="shared" si="4"/>
        <v>38688723.860000007</v>
      </c>
      <c r="Z32" s="157">
        <f t="shared" si="7"/>
        <v>57406185.63000001</v>
      </c>
      <c r="AA32" s="132">
        <f t="shared" si="5"/>
        <v>-15.663645554678279</v>
      </c>
      <c r="AB32" s="132">
        <f t="shared" si="6"/>
        <v>59.394522904229049</v>
      </c>
      <c r="AC32" s="132">
        <f>(((Z32-N32)/N32)*100)</f>
        <v>23.544155715244205</v>
      </c>
      <c r="AD32" s="294"/>
    </row>
    <row r="33" spans="1:30" ht="20.45" customHeight="1" x14ac:dyDescent="0.3">
      <c r="A33" s="152" t="s">
        <v>105</v>
      </c>
      <c r="B33" s="153" t="s">
        <v>106</v>
      </c>
      <c r="C33" s="236">
        <v>25220319.869999997</v>
      </c>
      <c r="D33" s="236">
        <v>6479767.0899999989</v>
      </c>
      <c r="E33" s="155">
        <f t="shared" si="0"/>
        <v>31700086.959999997</v>
      </c>
      <c r="F33" s="236">
        <v>4923760</v>
      </c>
      <c r="G33" s="236">
        <v>705476.1</v>
      </c>
      <c r="H33" s="236">
        <v>17289078.399999999</v>
      </c>
      <c r="I33" s="131"/>
      <c r="J33" s="131"/>
      <c r="K33" s="131"/>
      <c r="L33" s="131"/>
      <c r="M33" s="157">
        <f t="shared" si="1"/>
        <v>22918314.5</v>
      </c>
      <c r="N33" s="157">
        <f t="shared" si="2"/>
        <v>54618401.459999993</v>
      </c>
      <c r="O33" s="236">
        <v>27552597.34</v>
      </c>
      <c r="P33" s="236">
        <v>6425170.9100000001</v>
      </c>
      <c r="Q33" s="330">
        <f t="shared" si="3"/>
        <v>33977768.25</v>
      </c>
      <c r="R33" s="236">
        <v>4518919</v>
      </c>
      <c r="S33" s="236">
        <v>1528552</v>
      </c>
      <c r="T33" s="236">
        <v>51541015.93</v>
      </c>
      <c r="U33" s="9"/>
      <c r="V33" s="9"/>
      <c r="W33" s="9"/>
      <c r="X33" s="9"/>
      <c r="Y33" s="157">
        <f t="shared" si="4"/>
        <v>57588486.93</v>
      </c>
      <c r="Z33" s="157">
        <f t="shared" si="7"/>
        <v>91566255.180000007</v>
      </c>
      <c r="AA33" s="132">
        <f t="shared" si="5"/>
        <v>7.185094769216378</v>
      </c>
      <c r="AB33" s="132">
        <f t="shared" si="6"/>
        <v>151.27714749703779</v>
      </c>
      <c r="AC33" s="132">
        <f>(((Z33-N33)/N33)*100)</f>
        <v>67.647263069496688</v>
      </c>
      <c r="AD33" s="294"/>
    </row>
    <row r="34" spans="1:30" ht="20.45" customHeight="1" x14ac:dyDescent="0.3">
      <c r="A34" s="152" t="s">
        <v>107</v>
      </c>
      <c r="B34" s="153" t="s">
        <v>108</v>
      </c>
      <c r="C34" s="236">
        <v>21410210.66</v>
      </c>
      <c r="D34" s="236">
        <v>1926175.66</v>
      </c>
      <c r="E34" s="155">
        <f t="shared" si="0"/>
        <v>23336386.32</v>
      </c>
      <c r="F34" s="236">
        <v>1192470</v>
      </c>
      <c r="G34" s="236">
        <v>271736</v>
      </c>
      <c r="H34" s="236">
        <v>17009443.740000002</v>
      </c>
      <c r="I34" s="131"/>
      <c r="J34" s="131"/>
      <c r="K34" s="131"/>
      <c r="L34" s="236">
        <v>16000</v>
      </c>
      <c r="M34" s="157">
        <f t="shared" si="1"/>
        <v>18489649.740000002</v>
      </c>
      <c r="N34" s="157">
        <f t="shared" si="2"/>
        <v>41826036.060000002</v>
      </c>
      <c r="O34" s="236">
        <v>23785546.280000005</v>
      </c>
      <c r="P34" s="236">
        <v>891622.52999999991</v>
      </c>
      <c r="Q34" s="330">
        <f t="shared" si="3"/>
        <v>24677168.810000006</v>
      </c>
      <c r="R34" s="236">
        <v>20000</v>
      </c>
      <c r="S34" s="236">
        <v>1488622</v>
      </c>
      <c r="T34" s="236">
        <v>41039425.719999999</v>
      </c>
      <c r="U34" s="9"/>
      <c r="V34" s="9"/>
      <c r="W34" s="9"/>
      <c r="X34" s="236">
        <v>10000</v>
      </c>
      <c r="Y34" s="157">
        <f t="shared" si="4"/>
        <v>42558047.719999999</v>
      </c>
      <c r="Z34" s="157">
        <f t="shared" si="7"/>
        <v>67235216.530000001</v>
      </c>
      <c r="AA34" s="132">
        <f t="shared" si="5"/>
        <v>5.7454589224507053</v>
      </c>
      <c r="AB34" s="132">
        <f t="shared" si="6"/>
        <v>130.17227648142563</v>
      </c>
      <c r="AC34" s="132">
        <f>(((Z34-N34)/N34)*100)</f>
        <v>60.749673800190372</v>
      </c>
      <c r="AD34" s="294"/>
    </row>
    <row r="35" spans="1:30" ht="20.45" customHeight="1" x14ac:dyDescent="0.3">
      <c r="A35" s="152" t="s">
        <v>109</v>
      </c>
      <c r="B35" s="153" t="s">
        <v>110</v>
      </c>
      <c r="C35" s="236">
        <v>18127912.390000001</v>
      </c>
      <c r="D35" s="236">
        <v>4269751.4899999993</v>
      </c>
      <c r="E35" s="155">
        <f t="shared" si="0"/>
        <v>22397663.879999999</v>
      </c>
      <c r="F35" s="236">
        <v>546280</v>
      </c>
      <c r="G35" s="236">
        <v>467965</v>
      </c>
      <c r="H35" s="236">
        <v>11967116.699999999</v>
      </c>
      <c r="I35" s="131"/>
      <c r="J35" s="131"/>
      <c r="K35" s="131"/>
      <c r="L35" s="131"/>
      <c r="M35" s="157">
        <f t="shared" si="1"/>
        <v>12981361.699999999</v>
      </c>
      <c r="N35" s="157">
        <f t="shared" si="2"/>
        <v>35379025.579999998</v>
      </c>
      <c r="O35" s="236">
        <v>18868003.34</v>
      </c>
      <c r="P35" s="236">
        <v>5453694.0399999991</v>
      </c>
      <c r="Q35" s="330">
        <f t="shared" si="3"/>
        <v>24321697.379999999</v>
      </c>
      <c r="R35" s="236">
        <v>372932</v>
      </c>
      <c r="S35" s="236">
        <v>596138.48</v>
      </c>
      <c r="T35" s="236">
        <v>24139253.879999999</v>
      </c>
      <c r="U35" s="9"/>
      <c r="V35" s="9"/>
      <c r="W35" s="9"/>
      <c r="X35" s="9"/>
      <c r="Y35" s="157">
        <f t="shared" si="4"/>
        <v>25108324.359999999</v>
      </c>
      <c r="Z35" s="157">
        <f t="shared" si="7"/>
        <v>49430021.739999995</v>
      </c>
      <c r="AA35" s="132">
        <f t="shared" si="5"/>
        <v>8.5903311626980265</v>
      </c>
      <c r="AB35" s="132">
        <f t="shared" si="6"/>
        <v>93.418263355222592</v>
      </c>
      <c r="AC35" s="132">
        <f>(((Z35-N35)/N35)*100)</f>
        <v>39.715610957762273</v>
      </c>
      <c r="AD35" s="294"/>
    </row>
    <row r="36" spans="1:30" ht="20.45" customHeight="1" x14ac:dyDescent="0.3">
      <c r="A36" s="152" t="s">
        <v>111</v>
      </c>
      <c r="B36" s="153" t="s">
        <v>310</v>
      </c>
      <c r="C36" s="236">
        <v>18648600.309999999</v>
      </c>
      <c r="D36" s="236">
        <v>276757.75</v>
      </c>
      <c r="E36" s="155">
        <f t="shared" si="0"/>
        <v>18925358.059999999</v>
      </c>
      <c r="F36" s="236">
        <v>4402395</v>
      </c>
      <c r="G36" s="236">
        <v>1251783.5</v>
      </c>
      <c r="H36" s="236">
        <v>20468896.149999999</v>
      </c>
      <c r="I36" s="131"/>
      <c r="J36" s="131"/>
      <c r="K36" s="131"/>
      <c r="L36" s="131"/>
      <c r="M36" s="157">
        <f t="shared" si="1"/>
        <v>26123074.649999999</v>
      </c>
      <c r="N36" s="157">
        <f t="shared" si="2"/>
        <v>45048432.709999993</v>
      </c>
      <c r="O36" s="236">
        <v>17865572.210000001</v>
      </c>
      <c r="P36" s="236">
        <v>27643.490000000005</v>
      </c>
      <c r="Q36" s="330">
        <f t="shared" si="3"/>
        <v>17893215.699999999</v>
      </c>
      <c r="R36" s="236">
        <v>1648865</v>
      </c>
      <c r="S36" s="236">
        <v>715884</v>
      </c>
      <c r="T36" s="236">
        <v>16728368.98</v>
      </c>
      <c r="U36" s="9"/>
      <c r="V36" s="9"/>
      <c r="W36" s="9"/>
      <c r="X36" s="9"/>
      <c r="Y36" s="157">
        <f t="shared" si="4"/>
        <v>19093117.98</v>
      </c>
      <c r="Z36" s="157">
        <f t="shared" si="7"/>
        <v>36986333.68</v>
      </c>
      <c r="AA36" s="132">
        <f t="shared" si="5"/>
        <v>-5.4537534070834877</v>
      </c>
      <c r="AB36" s="132">
        <f t="shared" si="6"/>
        <v>-26.910908322194754</v>
      </c>
      <c r="AC36" s="132">
        <f>(((Z36-N36)/N36)*100)</f>
        <v>-17.896513918475002</v>
      </c>
      <c r="AD36" s="294"/>
    </row>
    <row r="37" spans="1:30" ht="20.45" customHeight="1" x14ac:dyDescent="0.3">
      <c r="A37" s="152" t="s">
        <v>112</v>
      </c>
      <c r="B37" s="153" t="s">
        <v>113</v>
      </c>
      <c r="C37" s="236">
        <v>18760203.340000004</v>
      </c>
      <c r="D37" s="236">
        <v>4224482.18</v>
      </c>
      <c r="E37" s="155">
        <f t="shared" si="0"/>
        <v>22984685.520000003</v>
      </c>
      <c r="F37" s="236">
        <v>5345100</v>
      </c>
      <c r="G37" s="236">
        <v>631335.69999999995</v>
      </c>
      <c r="H37" s="236">
        <v>60473060.219999991</v>
      </c>
      <c r="I37" s="131"/>
      <c r="J37" s="131"/>
      <c r="K37" s="131"/>
      <c r="L37" s="131"/>
      <c r="M37" s="157">
        <f t="shared" si="1"/>
        <v>66449495.919999994</v>
      </c>
      <c r="N37" s="157">
        <f t="shared" si="2"/>
        <v>89434181.439999998</v>
      </c>
      <c r="O37" s="236">
        <v>18807431.289999999</v>
      </c>
      <c r="P37" s="236">
        <v>4794421.18</v>
      </c>
      <c r="Q37" s="330">
        <f t="shared" si="3"/>
        <v>23601852.469999999</v>
      </c>
      <c r="R37" s="236">
        <v>6618334</v>
      </c>
      <c r="S37" s="236">
        <v>691070.55</v>
      </c>
      <c r="T37" s="236">
        <v>20758474.290000003</v>
      </c>
      <c r="U37" s="9"/>
      <c r="V37" s="9"/>
      <c r="W37" s="9"/>
      <c r="X37" s="9"/>
      <c r="Y37" s="157">
        <f t="shared" si="4"/>
        <v>28067878.840000004</v>
      </c>
      <c r="Z37" s="157">
        <f t="shared" si="7"/>
        <v>51669731.310000002</v>
      </c>
      <c r="AA37" s="132">
        <f t="shared" si="5"/>
        <v>2.6851224458258129</v>
      </c>
      <c r="AB37" s="132">
        <f t="shared" si="6"/>
        <v>-57.760584258168734</v>
      </c>
      <c r="AC37" s="132">
        <f>(((Z37-N37)/N37)*100)</f>
        <v>-42.225969446967632</v>
      </c>
      <c r="AD37" s="294"/>
    </row>
    <row r="38" spans="1:30" ht="20.45" customHeight="1" x14ac:dyDescent="0.3">
      <c r="A38" s="152" t="s">
        <v>114</v>
      </c>
      <c r="B38" s="153" t="s">
        <v>115</v>
      </c>
      <c r="C38" s="236">
        <v>15809262.689999996</v>
      </c>
      <c r="D38" s="236">
        <v>4233776.87</v>
      </c>
      <c r="E38" s="155">
        <f t="shared" si="0"/>
        <v>20043039.559999995</v>
      </c>
      <c r="F38" s="236">
        <v>1341704</v>
      </c>
      <c r="G38" s="236">
        <v>311632</v>
      </c>
      <c r="H38" s="236">
        <v>23430334.170000002</v>
      </c>
      <c r="I38" s="131"/>
      <c r="J38" s="131"/>
      <c r="K38" s="131"/>
      <c r="L38" s="131"/>
      <c r="M38" s="157">
        <f t="shared" si="1"/>
        <v>25083670.170000002</v>
      </c>
      <c r="N38" s="157">
        <f t="shared" si="2"/>
        <v>45126709.729999997</v>
      </c>
      <c r="O38" s="236">
        <v>14969607.739999998</v>
      </c>
      <c r="P38" s="236">
        <v>3460760.55</v>
      </c>
      <c r="Q38" s="330">
        <f t="shared" si="3"/>
        <v>18430368.289999999</v>
      </c>
      <c r="R38" s="236">
        <v>3401707</v>
      </c>
      <c r="S38" s="236">
        <v>531490</v>
      </c>
      <c r="T38" s="236">
        <v>16500649.67</v>
      </c>
      <c r="U38" s="9"/>
      <c r="V38" s="9"/>
      <c r="W38" s="9"/>
      <c r="X38" s="9"/>
      <c r="Y38" s="157">
        <f t="shared" si="4"/>
        <v>20433846.670000002</v>
      </c>
      <c r="Z38" s="157">
        <f t="shared" si="7"/>
        <v>38864214.960000001</v>
      </c>
      <c r="AA38" s="132">
        <f t="shared" si="5"/>
        <v>-8.0460414458214853</v>
      </c>
      <c r="AB38" s="132">
        <f t="shared" si="6"/>
        <v>-18.537253394286676</v>
      </c>
      <c r="AC38" s="132">
        <f>(((Z38-N38)/N38)*100)</f>
        <v>-13.877578949295128</v>
      </c>
      <c r="AD38" s="294"/>
    </row>
    <row r="39" spans="1:30" ht="20.45" customHeight="1" x14ac:dyDescent="0.3">
      <c r="A39" s="152" t="s">
        <v>116</v>
      </c>
      <c r="B39" s="153" t="s">
        <v>117</v>
      </c>
      <c r="C39" s="236">
        <v>16682802.720000001</v>
      </c>
      <c r="D39" s="236">
        <v>25883479.330000002</v>
      </c>
      <c r="E39" s="155">
        <f t="shared" si="0"/>
        <v>42566282.050000004</v>
      </c>
      <c r="F39" s="236">
        <v>3094760</v>
      </c>
      <c r="G39" s="236">
        <v>289094</v>
      </c>
      <c r="H39" s="236">
        <v>13557212.520000001</v>
      </c>
      <c r="I39" s="131"/>
      <c r="J39" s="131"/>
      <c r="K39" s="131"/>
      <c r="L39" s="236">
        <v>191280</v>
      </c>
      <c r="M39" s="157">
        <f t="shared" si="1"/>
        <v>17132346.520000003</v>
      </c>
      <c r="N39" s="157">
        <f t="shared" si="2"/>
        <v>59698628.570000008</v>
      </c>
      <c r="O39" s="236">
        <v>17936025.170000002</v>
      </c>
      <c r="P39" s="236">
        <v>25996974.899999999</v>
      </c>
      <c r="Q39" s="330">
        <f t="shared" si="3"/>
        <v>43933000.07</v>
      </c>
      <c r="R39" s="236">
        <v>3657436</v>
      </c>
      <c r="S39" s="236">
        <v>240516</v>
      </c>
      <c r="T39" s="236">
        <v>24146420.059999991</v>
      </c>
      <c r="U39" s="9"/>
      <c r="V39" s="9"/>
      <c r="W39" s="236">
        <v>436558.14</v>
      </c>
      <c r="X39" s="236">
        <v>61460</v>
      </c>
      <c r="Y39" s="157">
        <f t="shared" si="4"/>
        <v>28542390.199999992</v>
      </c>
      <c r="Z39" s="157">
        <f t="shared" si="7"/>
        <v>72475390.269999996</v>
      </c>
      <c r="AA39" s="132">
        <f t="shared" si="5"/>
        <v>3.2107996145742677</v>
      </c>
      <c r="AB39" s="132">
        <f t="shared" si="6"/>
        <v>66.599421548473245</v>
      </c>
      <c r="AC39" s="132">
        <f>(((Z39-N39)/N39)*100)</f>
        <v>21.402102537445252</v>
      </c>
      <c r="AD39" s="294"/>
    </row>
    <row r="40" spans="1:30" ht="20.45" customHeight="1" x14ac:dyDescent="0.3">
      <c r="A40" s="152" t="s">
        <v>118</v>
      </c>
      <c r="B40" s="153" t="s">
        <v>119</v>
      </c>
      <c r="C40" s="236">
        <v>16640226.130000003</v>
      </c>
      <c r="D40" s="236">
        <v>11669173.48</v>
      </c>
      <c r="E40" s="155">
        <f t="shared" si="0"/>
        <v>28309399.610000003</v>
      </c>
      <c r="F40" s="236">
        <v>1824355</v>
      </c>
      <c r="G40" s="236">
        <v>1035235</v>
      </c>
      <c r="H40" s="236">
        <v>51630601.759999998</v>
      </c>
      <c r="I40" s="131"/>
      <c r="J40" s="131"/>
      <c r="K40" s="131"/>
      <c r="L40" s="131"/>
      <c r="M40" s="157">
        <f t="shared" si="1"/>
        <v>54490191.759999998</v>
      </c>
      <c r="N40" s="157">
        <f t="shared" si="2"/>
        <v>82799591.370000005</v>
      </c>
      <c r="O40" s="236">
        <v>17539781.420000002</v>
      </c>
      <c r="P40" s="236">
        <v>13368778.019999998</v>
      </c>
      <c r="Q40" s="330">
        <f t="shared" si="3"/>
        <v>30908559.439999998</v>
      </c>
      <c r="R40" s="236">
        <v>4260323</v>
      </c>
      <c r="S40" s="236">
        <v>467386.1</v>
      </c>
      <c r="T40" s="236">
        <v>20819333.129999999</v>
      </c>
      <c r="U40" s="9"/>
      <c r="V40" s="9"/>
      <c r="W40" s="9"/>
      <c r="X40" s="9"/>
      <c r="Y40" s="157">
        <f t="shared" si="4"/>
        <v>25547042.229999997</v>
      </c>
      <c r="Z40" s="157">
        <f t="shared" si="7"/>
        <v>56455601.669999994</v>
      </c>
      <c r="AA40" s="132">
        <f t="shared" si="5"/>
        <v>9.1812608737977897</v>
      </c>
      <c r="AB40" s="132">
        <f t="shared" si="6"/>
        <v>-53.116255596014447</v>
      </c>
      <c r="AC40" s="132">
        <f>(((Z40-N40)/N40)*100)</f>
        <v>-31.816569700542001</v>
      </c>
      <c r="AD40" s="294"/>
    </row>
    <row r="41" spans="1:30" ht="20.45" customHeight="1" x14ac:dyDescent="0.3">
      <c r="A41" s="152" t="s">
        <v>120</v>
      </c>
      <c r="B41" s="153" t="s">
        <v>121</v>
      </c>
      <c r="C41" s="236">
        <v>16982687.039999999</v>
      </c>
      <c r="D41" s="236">
        <v>6372871.5699999984</v>
      </c>
      <c r="E41" s="155">
        <f t="shared" si="0"/>
        <v>23355558.609999999</v>
      </c>
      <c r="F41" s="236">
        <v>1034280</v>
      </c>
      <c r="G41" s="236">
        <v>532344</v>
      </c>
      <c r="H41" s="236">
        <v>14832591.74</v>
      </c>
      <c r="I41" s="131"/>
      <c r="J41" s="131"/>
      <c r="K41" s="131"/>
      <c r="L41" s="131"/>
      <c r="M41" s="157">
        <f t="shared" si="1"/>
        <v>16399215.74</v>
      </c>
      <c r="N41" s="157">
        <f t="shared" si="2"/>
        <v>39754774.350000001</v>
      </c>
      <c r="O41" s="236">
        <v>17361214.93</v>
      </c>
      <c r="P41" s="236">
        <v>29905176.190000001</v>
      </c>
      <c r="Q41" s="330">
        <f t="shared" si="3"/>
        <v>47266391.120000005</v>
      </c>
      <c r="R41" s="236">
        <v>639646</v>
      </c>
      <c r="S41" s="236">
        <v>957725</v>
      </c>
      <c r="T41" s="236">
        <v>19876059.370000005</v>
      </c>
      <c r="U41" s="236">
        <v>28800</v>
      </c>
      <c r="V41" s="9"/>
      <c r="W41" s="9"/>
      <c r="X41" s="9"/>
      <c r="Y41" s="157">
        <f t="shared" si="4"/>
        <v>21502230.370000005</v>
      </c>
      <c r="Z41" s="157">
        <f t="shared" si="7"/>
        <v>68768621.49000001</v>
      </c>
      <c r="AA41" s="132">
        <f t="shared" si="5"/>
        <v>102.37748070715062</v>
      </c>
      <c r="AB41" s="132">
        <f t="shared" si="6"/>
        <v>31.11743092416933</v>
      </c>
      <c r="AC41" s="132">
        <f>(((Z41-N41)/N41)*100)</f>
        <v>72.982044583030074</v>
      </c>
      <c r="AD41" s="294"/>
    </row>
    <row r="42" spans="1:30" ht="20.45" customHeight="1" x14ac:dyDescent="0.3">
      <c r="A42" s="152" t="s">
        <v>122</v>
      </c>
      <c r="B42" s="153" t="s">
        <v>123</v>
      </c>
      <c r="C42" s="236">
        <v>23596718.629999999</v>
      </c>
      <c r="D42" s="236">
        <v>190962.68</v>
      </c>
      <c r="E42" s="155">
        <f t="shared" si="0"/>
        <v>23787681.309999999</v>
      </c>
      <c r="F42" s="236">
        <v>340000</v>
      </c>
      <c r="G42" s="236">
        <v>1322337.3599999999</v>
      </c>
      <c r="H42" s="236">
        <v>12822329.49</v>
      </c>
      <c r="I42" s="131"/>
      <c r="J42" s="131"/>
      <c r="K42" s="131"/>
      <c r="L42" s="131"/>
      <c r="M42" s="157">
        <f t="shared" si="1"/>
        <v>14484666.85</v>
      </c>
      <c r="N42" s="157">
        <f t="shared" si="2"/>
        <v>38272348.159999996</v>
      </c>
      <c r="O42" s="236">
        <v>24686990.960000005</v>
      </c>
      <c r="P42" s="236">
        <v>389214.77</v>
      </c>
      <c r="Q42" s="330">
        <f t="shared" si="3"/>
        <v>25076205.730000004</v>
      </c>
      <c r="R42" s="236">
        <v>60000</v>
      </c>
      <c r="S42" s="236">
        <v>1530396.3</v>
      </c>
      <c r="T42" s="236">
        <v>18600962.899999999</v>
      </c>
      <c r="U42" s="9"/>
      <c r="V42" s="9"/>
      <c r="W42" s="9"/>
      <c r="X42" s="9"/>
      <c r="Y42" s="157">
        <f t="shared" si="4"/>
        <v>20191359.199999999</v>
      </c>
      <c r="Z42" s="157">
        <f t="shared" si="7"/>
        <v>45267564.930000007</v>
      </c>
      <c r="AA42" s="132">
        <f t="shared" si="5"/>
        <v>5.4167718291161417</v>
      </c>
      <c r="AB42" s="132">
        <f t="shared" si="6"/>
        <v>39.398160890390102</v>
      </c>
      <c r="AC42" s="132">
        <f>(((Z42-N42)/N42)*100)</f>
        <v>18.277469521222113</v>
      </c>
      <c r="AD42" s="294"/>
    </row>
    <row r="43" spans="1:30" ht="20.45" customHeight="1" x14ac:dyDescent="0.3">
      <c r="A43" s="152" t="s">
        <v>124</v>
      </c>
      <c r="B43" s="153" t="s">
        <v>125</v>
      </c>
      <c r="C43" s="236">
        <v>22693030.93</v>
      </c>
      <c r="D43" s="236">
        <v>10131929.24</v>
      </c>
      <c r="E43" s="155">
        <f t="shared" si="0"/>
        <v>32824960.170000002</v>
      </c>
      <c r="F43" s="236">
        <v>3034144</v>
      </c>
      <c r="G43" s="236">
        <v>399176.61</v>
      </c>
      <c r="H43" s="236">
        <v>27789178.050000004</v>
      </c>
      <c r="I43" s="131"/>
      <c r="J43" s="131"/>
      <c r="K43" s="131"/>
      <c r="L43" s="131"/>
      <c r="M43" s="157">
        <f t="shared" si="1"/>
        <v>31222498.660000004</v>
      </c>
      <c r="N43" s="157">
        <f t="shared" si="2"/>
        <v>64047458.830000006</v>
      </c>
      <c r="O43" s="236">
        <v>24576694.300000004</v>
      </c>
      <c r="P43" s="236">
        <v>9965119.6600000001</v>
      </c>
      <c r="Q43" s="330">
        <f t="shared" si="3"/>
        <v>34541813.960000008</v>
      </c>
      <c r="R43" s="236">
        <v>551668</v>
      </c>
      <c r="S43" s="236">
        <v>172805</v>
      </c>
      <c r="T43" s="236">
        <v>27211090.789999999</v>
      </c>
      <c r="U43" s="9"/>
      <c r="V43" s="9"/>
      <c r="W43" s="9"/>
      <c r="X43" s="9"/>
      <c r="Y43" s="157">
        <f t="shared" si="4"/>
        <v>27935563.789999999</v>
      </c>
      <c r="Z43" s="157">
        <f t="shared" si="7"/>
        <v>62477377.750000007</v>
      </c>
      <c r="AA43" s="132">
        <f t="shared" si="5"/>
        <v>5.2303301545788488</v>
      </c>
      <c r="AB43" s="132">
        <f t="shared" si="6"/>
        <v>-10.527456196870581</v>
      </c>
      <c r="AC43" s="132">
        <f>(((Z43-N43)/N43)*100)</f>
        <v>-2.4514338409076237</v>
      </c>
      <c r="AD43" s="294"/>
    </row>
    <row r="44" spans="1:30" ht="20.45" customHeight="1" x14ac:dyDescent="0.3">
      <c r="A44" s="152" t="s">
        <v>126</v>
      </c>
      <c r="B44" s="153" t="s">
        <v>127</v>
      </c>
      <c r="C44" s="236">
        <v>15743849.76</v>
      </c>
      <c r="D44" s="236">
        <v>2777577.3800000004</v>
      </c>
      <c r="E44" s="155">
        <f t="shared" si="0"/>
        <v>18521427.140000001</v>
      </c>
      <c r="F44" s="236">
        <v>860760</v>
      </c>
      <c r="G44" s="236">
        <v>942608</v>
      </c>
      <c r="H44" s="236">
        <v>19163009.5</v>
      </c>
      <c r="I44" s="131"/>
      <c r="J44" s="131"/>
      <c r="K44" s="131"/>
      <c r="L44" s="131"/>
      <c r="M44" s="157">
        <f t="shared" si="1"/>
        <v>20966377.5</v>
      </c>
      <c r="N44" s="157">
        <f t="shared" si="2"/>
        <v>39487804.640000001</v>
      </c>
      <c r="O44" s="236">
        <v>15566097.66</v>
      </c>
      <c r="P44" s="236">
        <v>2525431.4199999995</v>
      </c>
      <c r="Q44" s="330">
        <f t="shared" si="3"/>
        <v>18091529.079999998</v>
      </c>
      <c r="R44" s="236">
        <v>2686380</v>
      </c>
      <c r="S44" s="236">
        <v>685351.1</v>
      </c>
      <c r="T44" s="236">
        <v>14479061.609999999</v>
      </c>
      <c r="U44" s="9"/>
      <c r="V44" s="9"/>
      <c r="W44" s="9"/>
      <c r="X44" s="9"/>
      <c r="Y44" s="157">
        <f t="shared" si="4"/>
        <v>17850792.710000001</v>
      </c>
      <c r="Z44" s="157">
        <f t="shared" si="7"/>
        <v>35942321.789999999</v>
      </c>
      <c r="AA44" s="132">
        <f t="shared" si="5"/>
        <v>-2.3210849614907287</v>
      </c>
      <c r="AB44" s="132">
        <f t="shared" si="6"/>
        <v>-14.859909824670472</v>
      </c>
      <c r="AC44" s="132">
        <f>(((Z44-N44)/N44)*100)</f>
        <v>-8.9786780559801755</v>
      </c>
      <c r="AD44" s="294"/>
    </row>
    <row r="45" spans="1:30" ht="20.45" customHeight="1" x14ac:dyDescent="0.3">
      <c r="A45" s="152" t="s">
        <v>128</v>
      </c>
      <c r="B45" s="153" t="s">
        <v>129</v>
      </c>
      <c r="C45" s="236">
        <v>14730766.660000004</v>
      </c>
      <c r="D45" s="236">
        <v>3862342.78</v>
      </c>
      <c r="E45" s="155">
        <f t="shared" si="0"/>
        <v>18593109.440000005</v>
      </c>
      <c r="F45" s="236">
        <v>1277120</v>
      </c>
      <c r="G45" s="236">
        <v>213590</v>
      </c>
      <c r="H45" s="236">
        <v>20585512.699999999</v>
      </c>
      <c r="I45" s="131"/>
      <c r="J45" s="131"/>
      <c r="K45" s="131"/>
      <c r="L45" s="131"/>
      <c r="M45" s="157">
        <f t="shared" si="1"/>
        <v>22076222.699999999</v>
      </c>
      <c r="N45" s="157">
        <f t="shared" si="2"/>
        <v>40669332.140000001</v>
      </c>
      <c r="O45" s="236">
        <v>14806624.550000001</v>
      </c>
      <c r="P45" s="236">
        <v>3832380.6100000003</v>
      </c>
      <c r="Q45" s="330">
        <f t="shared" si="3"/>
        <v>18639005.16</v>
      </c>
      <c r="R45" s="236">
        <v>105050</v>
      </c>
      <c r="S45" s="236">
        <v>891000.65</v>
      </c>
      <c r="T45" s="236">
        <v>15929540.260000002</v>
      </c>
      <c r="U45" s="236">
        <v>120000</v>
      </c>
      <c r="V45" s="9"/>
      <c r="W45" s="9"/>
      <c r="X45" s="236">
        <v>77649</v>
      </c>
      <c r="Y45" s="157">
        <f t="shared" si="4"/>
        <v>17123239.91</v>
      </c>
      <c r="Z45" s="157">
        <f t="shared" si="7"/>
        <v>35762245.07</v>
      </c>
      <c r="AA45" s="132">
        <f t="shared" si="5"/>
        <v>0.24684262816878827</v>
      </c>
      <c r="AB45" s="132">
        <f t="shared" si="6"/>
        <v>-22.435825445808714</v>
      </c>
      <c r="AC45" s="132">
        <f>(((Z45-N45)/N45)*100)</f>
        <v>-12.065816702147595</v>
      </c>
      <c r="AD45" s="294"/>
    </row>
    <row r="46" spans="1:30" ht="20.45" customHeight="1" x14ac:dyDescent="0.3">
      <c r="A46" s="152" t="s">
        <v>130</v>
      </c>
      <c r="B46" s="153" t="s">
        <v>131</v>
      </c>
      <c r="C46" s="236">
        <v>15612809.960000001</v>
      </c>
      <c r="D46" s="236">
        <v>1802897.1000000003</v>
      </c>
      <c r="E46" s="155">
        <f t="shared" si="0"/>
        <v>17415707.060000002</v>
      </c>
      <c r="F46" s="236">
        <v>3766695</v>
      </c>
      <c r="G46" s="236">
        <v>304853</v>
      </c>
      <c r="H46" s="236">
        <v>17204265.780000001</v>
      </c>
      <c r="I46" s="131"/>
      <c r="J46" s="131"/>
      <c r="K46" s="131"/>
      <c r="L46" s="131"/>
      <c r="M46" s="157">
        <f t="shared" si="1"/>
        <v>21275813.780000001</v>
      </c>
      <c r="N46" s="157">
        <f t="shared" si="2"/>
        <v>38691520.840000004</v>
      </c>
      <c r="O46" s="236">
        <v>15911032.450000001</v>
      </c>
      <c r="P46" s="236">
        <v>1827329.0199999998</v>
      </c>
      <c r="Q46" s="330">
        <f t="shared" si="3"/>
        <v>17738361.470000003</v>
      </c>
      <c r="R46" s="236">
        <v>2673565</v>
      </c>
      <c r="S46" s="236">
        <v>653578.82999999996</v>
      </c>
      <c r="T46" s="236">
        <v>17901336.420000002</v>
      </c>
      <c r="U46" s="9"/>
      <c r="V46" s="9"/>
      <c r="W46" s="9"/>
      <c r="X46" s="9"/>
      <c r="Y46" s="157">
        <f t="shared" si="4"/>
        <v>21228480.25</v>
      </c>
      <c r="Z46" s="157">
        <f t="shared" si="7"/>
        <v>38966841.719999999</v>
      </c>
      <c r="AA46" s="132">
        <f t="shared" si="5"/>
        <v>1.8526632819925264</v>
      </c>
      <c r="AB46" s="132">
        <f t="shared" si="6"/>
        <v>-0.22247576750505471</v>
      </c>
      <c r="AC46" s="132">
        <f>(((Z46-N46)/N46)*100)</f>
        <v>0.71157936938824973</v>
      </c>
      <c r="AD46" s="294"/>
    </row>
    <row r="47" spans="1:30" ht="20.45" customHeight="1" x14ac:dyDescent="0.3">
      <c r="A47" s="152" t="s">
        <v>132</v>
      </c>
      <c r="B47" s="153" t="s">
        <v>133</v>
      </c>
      <c r="C47" s="236">
        <v>19384864.230000004</v>
      </c>
      <c r="D47" s="236">
        <v>3494369.4499999997</v>
      </c>
      <c r="E47" s="155">
        <f t="shared" si="0"/>
        <v>22879233.680000003</v>
      </c>
      <c r="F47" s="236">
        <v>1468725</v>
      </c>
      <c r="G47" s="236">
        <v>114464</v>
      </c>
      <c r="H47" s="236">
        <v>113505228.64999999</v>
      </c>
      <c r="I47" s="131"/>
      <c r="J47" s="131"/>
      <c r="K47" s="131"/>
      <c r="L47" s="236">
        <v>8000</v>
      </c>
      <c r="M47" s="157">
        <f t="shared" si="1"/>
        <v>115096417.64999999</v>
      </c>
      <c r="N47" s="157">
        <f t="shared" si="2"/>
        <v>137975651.32999998</v>
      </c>
      <c r="O47" s="236">
        <v>19609064.270000003</v>
      </c>
      <c r="P47" s="236">
        <v>5973936.2300000004</v>
      </c>
      <c r="Q47" s="330">
        <f t="shared" si="3"/>
        <v>25583000.500000004</v>
      </c>
      <c r="R47" s="236">
        <v>2601850</v>
      </c>
      <c r="S47" s="236">
        <v>376237.5</v>
      </c>
      <c r="T47" s="236">
        <v>18702521.479999997</v>
      </c>
      <c r="U47" s="9"/>
      <c r="V47" s="9"/>
      <c r="W47" s="9"/>
      <c r="X47" s="9"/>
      <c r="Y47" s="157">
        <f t="shared" si="4"/>
        <v>21680608.979999997</v>
      </c>
      <c r="Z47" s="157">
        <f t="shared" si="7"/>
        <v>47263609.480000004</v>
      </c>
      <c r="AA47" s="132">
        <f t="shared" si="5"/>
        <v>11.817558480393998</v>
      </c>
      <c r="AB47" s="132">
        <f t="shared" si="6"/>
        <v>-81.163089675015613</v>
      </c>
      <c r="AC47" s="132">
        <f>(((Z47-N47)/N47)*100)</f>
        <v>-65.744963676990807</v>
      </c>
      <c r="AD47" s="294"/>
    </row>
    <row r="48" spans="1:30" ht="20.45" customHeight="1" x14ac:dyDescent="0.3">
      <c r="A48" s="152" t="s">
        <v>134</v>
      </c>
      <c r="B48" s="153" t="s">
        <v>135</v>
      </c>
      <c r="C48" s="236">
        <v>15334111.349999996</v>
      </c>
      <c r="D48" s="236">
        <v>7762497.2699999996</v>
      </c>
      <c r="E48" s="155">
        <f t="shared" si="0"/>
        <v>23096608.619999997</v>
      </c>
      <c r="F48" s="236">
        <v>2303510</v>
      </c>
      <c r="G48" s="236">
        <v>474302</v>
      </c>
      <c r="H48" s="236">
        <v>16481648.800000001</v>
      </c>
      <c r="I48" s="131"/>
      <c r="J48" s="131"/>
      <c r="K48" s="131"/>
      <c r="L48" s="131"/>
      <c r="M48" s="157">
        <f t="shared" si="1"/>
        <v>19259460.800000001</v>
      </c>
      <c r="N48" s="157">
        <f t="shared" si="2"/>
        <v>42356069.420000002</v>
      </c>
      <c r="O48" s="236">
        <v>14019619.700000001</v>
      </c>
      <c r="P48" s="236">
        <v>7533622.620000001</v>
      </c>
      <c r="Q48" s="330">
        <f t="shared" si="3"/>
        <v>21553242.32</v>
      </c>
      <c r="R48" s="236">
        <v>1428990</v>
      </c>
      <c r="S48" s="236">
        <v>481564</v>
      </c>
      <c r="T48" s="236">
        <v>50508626.910000004</v>
      </c>
      <c r="U48" s="9"/>
      <c r="V48" s="9"/>
      <c r="W48" s="9"/>
      <c r="X48" s="9"/>
      <c r="Y48" s="157">
        <f t="shared" si="4"/>
        <v>52419180.910000004</v>
      </c>
      <c r="Z48" s="157">
        <f t="shared" si="7"/>
        <v>73972423.230000004</v>
      </c>
      <c r="AA48" s="132">
        <f t="shared" si="5"/>
        <v>-6.6822204306806894</v>
      </c>
      <c r="AB48" s="132">
        <f t="shared" si="6"/>
        <v>172.17366807070738</v>
      </c>
      <c r="AC48" s="132">
        <f>(((Z48-N48)/N48)*100)</f>
        <v>74.644210954737829</v>
      </c>
      <c r="AD48" s="294"/>
    </row>
    <row r="49" spans="1:30" ht="20.45" customHeight="1" x14ac:dyDescent="0.3">
      <c r="A49" s="152" t="s">
        <v>136</v>
      </c>
      <c r="B49" s="153" t="s">
        <v>137</v>
      </c>
      <c r="C49" s="236">
        <v>14701096.780000001</v>
      </c>
      <c r="D49" s="236">
        <v>16786435.550000001</v>
      </c>
      <c r="E49" s="155">
        <f t="shared" si="0"/>
        <v>31487532.330000002</v>
      </c>
      <c r="F49" s="236">
        <v>2112735</v>
      </c>
      <c r="G49" s="236">
        <v>52785.1</v>
      </c>
      <c r="H49" s="236">
        <v>29296170.890000001</v>
      </c>
      <c r="I49" s="131"/>
      <c r="J49" s="131"/>
      <c r="K49" s="131"/>
      <c r="L49" s="131"/>
      <c r="M49" s="157">
        <f t="shared" si="1"/>
        <v>31461690.990000002</v>
      </c>
      <c r="N49" s="157">
        <f t="shared" si="2"/>
        <v>62949223.320000008</v>
      </c>
      <c r="O49" s="236">
        <v>14986153.559999997</v>
      </c>
      <c r="P49" s="236">
        <v>6191129.3200000012</v>
      </c>
      <c r="Q49" s="330">
        <f t="shared" si="3"/>
        <v>21177282.879999999</v>
      </c>
      <c r="R49" s="236">
        <v>1895255</v>
      </c>
      <c r="S49" s="236">
        <v>478931</v>
      </c>
      <c r="T49" s="236">
        <v>19267920.359999999</v>
      </c>
      <c r="U49" s="9"/>
      <c r="V49" s="9"/>
      <c r="W49" s="9"/>
      <c r="X49" s="9"/>
      <c r="Y49" s="157">
        <f t="shared" si="4"/>
        <v>21642106.359999999</v>
      </c>
      <c r="Z49" s="157">
        <f t="shared" si="7"/>
        <v>42819389.239999995</v>
      </c>
      <c r="AA49" s="132">
        <f t="shared" si="5"/>
        <v>-32.74391064356869</v>
      </c>
      <c r="AB49" s="132">
        <f t="shared" si="6"/>
        <v>-31.211242374483707</v>
      </c>
      <c r="AC49" s="132">
        <f>(((Z49-N49)/N49)*100)</f>
        <v>-31.977891097513243</v>
      </c>
      <c r="AD49" s="294"/>
    </row>
    <row r="50" spans="1:30" ht="20.45" customHeight="1" x14ac:dyDescent="0.3">
      <c r="A50" s="152" t="s">
        <v>138</v>
      </c>
      <c r="B50" s="153" t="s">
        <v>139</v>
      </c>
      <c r="C50" s="236">
        <v>14565420.349999998</v>
      </c>
      <c r="D50" s="236">
        <v>29545.81</v>
      </c>
      <c r="E50" s="155">
        <f t="shared" si="0"/>
        <v>14594966.159999998</v>
      </c>
      <c r="F50" s="236">
        <v>704450</v>
      </c>
      <c r="G50" s="236">
        <v>119626</v>
      </c>
      <c r="H50" s="236">
        <v>14811648.050000001</v>
      </c>
      <c r="I50" s="131"/>
      <c r="J50" s="131"/>
      <c r="K50" s="131"/>
      <c r="L50" s="131"/>
      <c r="M50" s="157">
        <f t="shared" si="1"/>
        <v>15635724.050000001</v>
      </c>
      <c r="N50" s="157">
        <f t="shared" si="2"/>
        <v>30230690.210000001</v>
      </c>
      <c r="O50" s="236">
        <v>14326994.449999997</v>
      </c>
      <c r="P50" s="236">
        <v>2786229.33</v>
      </c>
      <c r="Q50" s="330">
        <f t="shared" si="3"/>
        <v>17113223.779999997</v>
      </c>
      <c r="R50" s="9"/>
      <c r="S50" s="236">
        <v>296804</v>
      </c>
      <c r="T50" s="236">
        <v>29247174.099999994</v>
      </c>
      <c r="U50" s="9"/>
      <c r="V50" s="9"/>
      <c r="W50" s="9"/>
      <c r="X50" s="236">
        <v>66930</v>
      </c>
      <c r="Y50" s="157">
        <f t="shared" si="4"/>
        <v>29610908.099999994</v>
      </c>
      <c r="Z50" s="157">
        <f t="shared" si="7"/>
        <v>46724131.879999995</v>
      </c>
      <c r="AA50" s="132">
        <f t="shared" si="5"/>
        <v>17.254288858179851</v>
      </c>
      <c r="AB50" s="132">
        <f t="shared" si="6"/>
        <v>89.379833036897267</v>
      </c>
      <c r="AC50" s="132">
        <f>(((Z50-N50)/N50)*100)</f>
        <v>54.558601062122406</v>
      </c>
      <c r="AD50" s="294"/>
    </row>
    <row r="51" spans="1:30" ht="20.45" customHeight="1" x14ac:dyDescent="0.3">
      <c r="A51" s="152" t="s">
        <v>140</v>
      </c>
      <c r="B51" s="153" t="s">
        <v>141</v>
      </c>
      <c r="C51" s="236">
        <v>16217294.01</v>
      </c>
      <c r="D51" s="236">
        <v>1494999.7100000004</v>
      </c>
      <c r="E51" s="155">
        <f t="shared" si="0"/>
        <v>17712293.719999999</v>
      </c>
      <c r="F51" s="236">
        <v>84100</v>
      </c>
      <c r="G51" s="236">
        <v>390663</v>
      </c>
      <c r="H51" s="236">
        <v>8174102.2999999989</v>
      </c>
      <c r="I51" s="131"/>
      <c r="J51" s="131"/>
      <c r="K51" s="131"/>
      <c r="L51" s="131"/>
      <c r="M51" s="157">
        <f t="shared" si="1"/>
        <v>8648865.2999999989</v>
      </c>
      <c r="N51" s="157">
        <f t="shared" si="2"/>
        <v>26361159.019999996</v>
      </c>
      <c r="O51" s="236">
        <v>16644709.230000002</v>
      </c>
      <c r="P51" s="236">
        <v>2082241.2600000002</v>
      </c>
      <c r="Q51" s="330">
        <f t="shared" si="3"/>
        <v>18726950.490000002</v>
      </c>
      <c r="R51" s="236">
        <v>24913</v>
      </c>
      <c r="S51" s="236">
        <v>426536.4</v>
      </c>
      <c r="T51" s="236">
        <v>21002963.23</v>
      </c>
      <c r="U51" s="9"/>
      <c r="V51" s="9"/>
      <c r="W51" s="9"/>
      <c r="X51" s="9"/>
      <c r="Y51" s="157">
        <f t="shared" si="4"/>
        <v>21454412.629999999</v>
      </c>
      <c r="Z51" s="157">
        <f t="shared" si="7"/>
        <v>40181363.120000005</v>
      </c>
      <c r="AA51" s="132">
        <f t="shared" si="5"/>
        <v>5.7285453032787856</v>
      </c>
      <c r="AB51" s="132">
        <f t="shared" si="6"/>
        <v>148.06043204303344</v>
      </c>
      <c r="AC51" s="132">
        <f>(((Z51-N51)/N51)*100)</f>
        <v>52.426390241471296</v>
      </c>
      <c r="AD51" s="294"/>
    </row>
    <row r="52" spans="1:30" ht="20.45" customHeight="1" x14ac:dyDescent="0.3">
      <c r="A52" s="152" t="s">
        <v>142</v>
      </c>
      <c r="B52" s="153" t="s">
        <v>143</v>
      </c>
      <c r="C52" s="236">
        <v>29072012.079999998</v>
      </c>
      <c r="D52" s="236">
        <v>85447398.480000004</v>
      </c>
      <c r="E52" s="155">
        <f t="shared" si="0"/>
        <v>114519410.56</v>
      </c>
      <c r="F52" s="236">
        <v>6571655</v>
      </c>
      <c r="G52" s="236">
        <v>984332</v>
      </c>
      <c r="H52" s="236">
        <v>41971324.059999995</v>
      </c>
      <c r="I52" s="131"/>
      <c r="J52" s="131"/>
      <c r="K52" s="131"/>
      <c r="L52" s="131"/>
      <c r="M52" s="157">
        <f t="shared" si="1"/>
        <v>49527311.059999995</v>
      </c>
      <c r="N52" s="157">
        <f t="shared" si="2"/>
        <v>164046721.62</v>
      </c>
      <c r="O52" s="236">
        <v>31199908.370000001</v>
      </c>
      <c r="P52" s="236">
        <v>4958740.9699999988</v>
      </c>
      <c r="Q52" s="330">
        <f t="shared" si="3"/>
        <v>36158649.340000004</v>
      </c>
      <c r="R52" s="236">
        <v>2020630</v>
      </c>
      <c r="S52" s="236">
        <v>2398347.48</v>
      </c>
      <c r="T52" s="236">
        <v>44880263.899999991</v>
      </c>
      <c r="U52" s="9"/>
      <c r="V52" s="9"/>
      <c r="W52" s="9"/>
      <c r="X52" s="9"/>
      <c r="Y52" s="157">
        <f t="shared" si="4"/>
        <v>49299241.379999995</v>
      </c>
      <c r="Z52" s="157">
        <f t="shared" si="7"/>
        <v>85457890.719999999</v>
      </c>
      <c r="AA52" s="132">
        <f t="shared" si="5"/>
        <v>-68.425746200417748</v>
      </c>
      <c r="AB52" s="132">
        <f t="shared" si="6"/>
        <v>-0.46049275666046974</v>
      </c>
      <c r="AC52" s="132">
        <f>(((Z52-N52)/N52)*100)</f>
        <v>-47.906370894777289</v>
      </c>
      <c r="AD52" s="294"/>
    </row>
    <row r="53" spans="1:30" ht="20.45" customHeight="1" x14ac:dyDescent="0.3">
      <c r="A53" s="152" t="s">
        <v>144</v>
      </c>
      <c r="B53" s="153" t="s">
        <v>145</v>
      </c>
      <c r="C53" s="236">
        <v>17926647.57</v>
      </c>
      <c r="D53" s="236">
        <v>2061114.12</v>
      </c>
      <c r="E53" s="155">
        <f t="shared" si="0"/>
        <v>19987761.690000001</v>
      </c>
      <c r="F53" s="236">
        <v>1097775</v>
      </c>
      <c r="G53" s="236">
        <v>1006253</v>
      </c>
      <c r="H53" s="236">
        <v>13573466.359999999</v>
      </c>
      <c r="I53" s="131"/>
      <c r="J53" s="131"/>
      <c r="K53" s="131"/>
      <c r="L53" s="131"/>
      <c r="M53" s="157">
        <f t="shared" si="1"/>
        <v>15677494.359999999</v>
      </c>
      <c r="N53" s="157">
        <f t="shared" si="2"/>
        <v>35665256.049999997</v>
      </c>
      <c r="O53" s="236">
        <v>19138457.740000006</v>
      </c>
      <c r="P53" s="236">
        <v>1782002.9200000002</v>
      </c>
      <c r="Q53" s="330">
        <f t="shared" si="3"/>
        <v>20920460.660000008</v>
      </c>
      <c r="R53" s="236">
        <v>1220985</v>
      </c>
      <c r="S53" s="236">
        <v>785885</v>
      </c>
      <c r="T53" s="236">
        <v>8670229.8699999992</v>
      </c>
      <c r="U53" s="9"/>
      <c r="V53" s="9"/>
      <c r="W53" s="9"/>
      <c r="X53" s="236">
        <v>24900</v>
      </c>
      <c r="Y53" s="157">
        <f t="shared" si="4"/>
        <v>10701999.869999999</v>
      </c>
      <c r="Z53" s="157">
        <f t="shared" si="7"/>
        <v>31622460.530000009</v>
      </c>
      <c r="AA53" s="132">
        <f t="shared" si="5"/>
        <v>4.6663502620538111</v>
      </c>
      <c r="AB53" s="132">
        <f t="shared" si="6"/>
        <v>-31.736541412476072</v>
      </c>
      <c r="AC53" s="132">
        <f>(((Z53-N53)/N53)*100)</f>
        <v>-11.335389024916278</v>
      </c>
      <c r="AD53" s="294"/>
    </row>
    <row r="54" spans="1:30" ht="20.45" customHeight="1" x14ac:dyDescent="0.3">
      <c r="A54" s="152" t="s">
        <v>146</v>
      </c>
      <c r="B54" s="153" t="s">
        <v>147</v>
      </c>
      <c r="C54" s="236">
        <v>19130956.259999998</v>
      </c>
      <c r="D54" s="236">
        <v>1398931.23</v>
      </c>
      <c r="E54" s="155">
        <f t="shared" si="0"/>
        <v>20529887.489999998</v>
      </c>
      <c r="F54" s="236">
        <v>355590</v>
      </c>
      <c r="G54" s="236">
        <v>300302</v>
      </c>
      <c r="H54" s="236">
        <v>13197359.750000002</v>
      </c>
      <c r="I54" s="131"/>
      <c r="J54" s="131"/>
      <c r="K54" s="131"/>
      <c r="L54" s="236">
        <v>35730</v>
      </c>
      <c r="M54" s="157">
        <f t="shared" si="1"/>
        <v>13888981.750000002</v>
      </c>
      <c r="N54" s="157">
        <f t="shared" si="2"/>
        <v>34418869.240000002</v>
      </c>
      <c r="O54" s="236">
        <v>20640877.749999996</v>
      </c>
      <c r="P54" s="236">
        <v>1161744.2200000002</v>
      </c>
      <c r="Q54" s="330">
        <f t="shared" si="3"/>
        <v>21802621.969999995</v>
      </c>
      <c r="R54" s="236">
        <v>745620</v>
      </c>
      <c r="S54" s="236">
        <v>765379.48</v>
      </c>
      <c r="T54" s="236">
        <v>19955160.699999999</v>
      </c>
      <c r="U54" s="9"/>
      <c r="V54" s="9"/>
      <c r="W54" s="9"/>
      <c r="X54" s="236">
        <v>41954</v>
      </c>
      <c r="Y54" s="157">
        <f t="shared" si="4"/>
        <v>21508114.18</v>
      </c>
      <c r="Z54" s="157">
        <f t="shared" si="7"/>
        <v>43310736.149999991</v>
      </c>
      <c r="AA54" s="132">
        <f t="shared" si="5"/>
        <v>6.1994225765725171</v>
      </c>
      <c r="AB54" s="132">
        <f t="shared" si="6"/>
        <v>54.85738671951237</v>
      </c>
      <c r="AC54" s="132">
        <f>(((Z54-N54)/N54)*100)</f>
        <v>25.834279586577114</v>
      </c>
      <c r="AD54" s="294"/>
    </row>
    <row r="55" spans="1:30" ht="20.45" customHeight="1" x14ac:dyDescent="0.3">
      <c r="A55" s="152" t="s">
        <v>148</v>
      </c>
      <c r="B55" s="153" t="s">
        <v>149</v>
      </c>
      <c r="C55" s="236">
        <v>16614446</v>
      </c>
      <c r="D55" s="236">
        <v>15954594.24</v>
      </c>
      <c r="E55" s="155">
        <f t="shared" si="0"/>
        <v>32569040.240000002</v>
      </c>
      <c r="F55" s="236">
        <v>1314371</v>
      </c>
      <c r="G55" s="236">
        <v>742057</v>
      </c>
      <c r="H55" s="236">
        <v>16726754.109999999</v>
      </c>
      <c r="I55" s="131"/>
      <c r="J55" s="131"/>
      <c r="K55" s="131"/>
      <c r="L55" s="236">
        <v>0</v>
      </c>
      <c r="M55" s="157">
        <f t="shared" si="1"/>
        <v>18783182.109999999</v>
      </c>
      <c r="N55" s="157">
        <f t="shared" si="2"/>
        <v>51352222.350000001</v>
      </c>
      <c r="O55" s="236">
        <v>18057121.270000003</v>
      </c>
      <c r="P55" s="236">
        <v>9600213.7400000002</v>
      </c>
      <c r="Q55" s="330">
        <f t="shared" si="3"/>
        <v>27657335.010000005</v>
      </c>
      <c r="R55" s="236">
        <v>1679970</v>
      </c>
      <c r="S55" s="236">
        <v>891943</v>
      </c>
      <c r="T55" s="236">
        <v>11847665.91</v>
      </c>
      <c r="U55" s="9"/>
      <c r="V55" s="9"/>
      <c r="W55" s="236">
        <v>2</v>
      </c>
      <c r="X55" s="236">
        <v>2070000</v>
      </c>
      <c r="Y55" s="157">
        <f t="shared" si="4"/>
        <v>16489580.91</v>
      </c>
      <c r="Z55" s="157">
        <f t="shared" si="7"/>
        <v>44146915.920000002</v>
      </c>
      <c r="AA55" s="132">
        <f t="shared" si="5"/>
        <v>-15.080902580505381</v>
      </c>
      <c r="AB55" s="132">
        <f t="shared" si="6"/>
        <v>-12.210929897649804</v>
      </c>
      <c r="AC55" s="132">
        <f>(((Z55-N55)/N55)*100)</f>
        <v>-14.03114821573053</v>
      </c>
      <c r="AD55" s="294"/>
    </row>
    <row r="56" spans="1:30" ht="20.45" customHeight="1" x14ac:dyDescent="0.3">
      <c r="A56" s="152" t="s">
        <v>150</v>
      </c>
      <c r="B56" s="153" t="s">
        <v>151</v>
      </c>
      <c r="C56" s="236">
        <v>15643070.17</v>
      </c>
      <c r="D56" s="236">
        <v>32216813.579999994</v>
      </c>
      <c r="E56" s="155">
        <f t="shared" si="0"/>
        <v>47859883.749999993</v>
      </c>
      <c r="F56" s="236">
        <v>2087922</v>
      </c>
      <c r="G56" s="236">
        <v>639104</v>
      </c>
      <c r="H56" s="236">
        <v>33221229.919999998</v>
      </c>
      <c r="I56" s="131"/>
      <c r="J56" s="131"/>
      <c r="K56" s="131"/>
      <c r="L56" s="131"/>
      <c r="M56" s="157">
        <f t="shared" si="1"/>
        <v>35948255.920000002</v>
      </c>
      <c r="N56" s="157">
        <f t="shared" si="2"/>
        <v>83808139.669999987</v>
      </c>
      <c r="O56" s="236">
        <v>15719844.249999996</v>
      </c>
      <c r="P56" s="236">
        <v>37195289.25999999</v>
      </c>
      <c r="Q56" s="330">
        <f t="shared" si="3"/>
        <v>52915133.50999999</v>
      </c>
      <c r="R56" s="236">
        <v>1896612</v>
      </c>
      <c r="S56" s="236">
        <v>583473</v>
      </c>
      <c r="T56" s="236">
        <v>12428992.680000002</v>
      </c>
      <c r="U56" s="9"/>
      <c r="V56" s="9"/>
      <c r="W56" s="236">
        <v>0</v>
      </c>
      <c r="X56" s="9"/>
      <c r="Y56" s="157">
        <f t="shared" si="4"/>
        <v>14909077.680000002</v>
      </c>
      <c r="Z56" s="157">
        <f t="shared" si="7"/>
        <v>67824211.189999998</v>
      </c>
      <c r="AA56" s="132">
        <f t="shared" si="5"/>
        <v>10.562603508204297</v>
      </c>
      <c r="AB56" s="132">
        <f t="shared" si="6"/>
        <v>-58.526283686254565</v>
      </c>
      <c r="AC56" s="132">
        <f>(((Z56-N56)/N56)*100)</f>
        <v>-19.072047826067671</v>
      </c>
      <c r="AD56" s="294"/>
    </row>
    <row r="57" spans="1:30" ht="20.45" customHeight="1" x14ac:dyDescent="0.3">
      <c r="A57" s="152" t="s">
        <v>152</v>
      </c>
      <c r="B57" s="153" t="s">
        <v>153</v>
      </c>
      <c r="C57" s="236">
        <v>15576577.099999998</v>
      </c>
      <c r="D57" s="236">
        <v>1380534.55</v>
      </c>
      <c r="E57" s="155">
        <f t="shared" si="0"/>
        <v>16957111.649999999</v>
      </c>
      <c r="F57" s="236">
        <v>1622090</v>
      </c>
      <c r="G57" s="236">
        <v>277950</v>
      </c>
      <c r="H57" s="236">
        <v>14577444.58</v>
      </c>
      <c r="I57" s="131"/>
      <c r="J57" s="131"/>
      <c r="K57" s="131"/>
      <c r="L57" s="236">
        <v>122632</v>
      </c>
      <c r="M57" s="157">
        <f t="shared" si="1"/>
        <v>16600116.58</v>
      </c>
      <c r="N57" s="157">
        <f t="shared" si="2"/>
        <v>33557228.229999997</v>
      </c>
      <c r="O57" s="236">
        <v>17122219.91</v>
      </c>
      <c r="P57" s="236">
        <v>2885595.100000001</v>
      </c>
      <c r="Q57" s="330">
        <f t="shared" si="3"/>
        <v>20007815.010000002</v>
      </c>
      <c r="R57" s="236">
        <v>2734129</v>
      </c>
      <c r="S57" s="236">
        <v>582837.44999999995</v>
      </c>
      <c r="T57" s="236">
        <v>13226584.709999999</v>
      </c>
      <c r="U57" s="9"/>
      <c r="V57" s="9"/>
      <c r="W57" s="9"/>
      <c r="X57" s="9"/>
      <c r="Y57" s="157">
        <f t="shared" si="4"/>
        <v>16543551.16</v>
      </c>
      <c r="Z57" s="157">
        <f t="shared" si="7"/>
        <v>36551366.170000002</v>
      </c>
      <c r="AA57" s="132">
        <f t="shared" si="5"/>
        <v>17.990701618102534</v>
      </c>
      <c r="AB57" s="132">
        <f t="shared" si="6"/>
        <v>-0.34075314909625726</v>
      </c>
      <c r="AC57" s="132">
        <f>(((Z57-N57)/N57)*100)</f>
        <v>8.9224828686037316</v>
      </c>
      <c r="AD57" s="294"/>
    </row>
    <row r="58" spans="1:30" ht="20.45" customHeight="1" x14ac:dyDescent="0.3">
      <c r="A58" s="152" t="s">
        <v>154</v>
      </c>
      <c r="B58" s="153" t="s">
        <v>155</v>
      </c>
      <c r="C58" s="236">
        <v>18103690.690000005</v>
      </c>
      <c r="D58" s="236">
        <v>27545.390000000003</v>
      </c>
      <c r="E58" s="155">
        <f t="shared" si="0"/>
        <v>18131236.080000006</v>
      </c>
      <c r="F58" s="236">
        <v>631702</v>
      </c>
      <c r="G58" s="236">
        <v>551717</v>
      </c>
      <c r="H58" s="236">
        <v>17482576.340000004</v>
      </c>
      <c r="I58" s="131"/>
      <c r="J58" s="131"/>
      <c r="K58" s="131"/>
      <c r="L58" s="131"/>
      <c r="M58" s="157">
        <f t="shared" si="1"/>
        <v>18665995.340000004</v>
      </c>
      <c r="N58" s="157">
        <f t="shared" si="2"/>
        <v>36797231.420000009</v>
      </c>
      <c r="O58" s="236">
        <v>18621843.220000003</v>
      </c>
      <c r="P58" s="236">
        <v>36482.740000000005</v>
      </c>
      <c r="Q58" s="330">
        <f t="shared" si="3"/>
        <v>18658325.960000001</v>
      </c>
      <c r="R58" s="236">
        <v>805478</v>
      </c>
      <c r="S58" s="236">
        <v>578782.55000000005</v>
      </c>
      <c r="T58" s="236">
        <v>40762049.720000006</v>
      </c>
      <c r="U58" s="9"/>
      <c r="V58" s="9"/>
      <c r="W58" s="9"/>
      <c r="X58" s="9"/>
      <c r="Y58" s="157">
        <f t="shared" si="4"/>
        <v>42146310.270000003</v>
      </c>
      <c r="Z58" s="157">
        <f t="shared" si="7"/>
        <v>60804636.230000004</v>
      </c>
      <c r="AA58" s="132">
        <f t="shared" si="5"/>
        <v>2.9070818871605311</v>
      </c>
      <c r="AB58" s="132">
        <f t="shared" si="6"/>
        <v>125.79192538253359</v>
      </c>
      <c r="AC58" s="132">
        <f>(((Z58-N58)/N58)*100)</f>
        <v>65.242421463674319</v>
      </c>
      <c r="AD58" s="294"/>
    </row>
    <row r="59" spans="1:30" ht="20.45" customHeight="1" x14ac:dyDescent="0.3">
      <c r="A59" s="152" t="s">
        <v>156</v>
      </c>
      <c r="B59" s="153" t="s">
        <v>157</v>
      </c>
      <c r="C59" s="236">
        <v>21393969.18</v>
      </c>
      <c r="D59" s="236">
        <v>6594291.6700000018</v>
      </c>
      <c r="E59" s="155">
        <f t="shared" si="0"/>
        <v>27988260.850000001</v>
      </c>
      <c r="F59" s="236">
        <v>2603150</v>
      </c>
      <c r="G59" s="236">
        <v>552560.86</v>
      </c>
      <c r="H59" s="236">
        <v>25978406.039999999</v>
      </c>
      <c r="I59" s="131"/>
      <c r="J59" s="131"/>
      <c r="K59" s="131"/>
      <c r="L59" s="236">
        <v>1682213.43</v>
      </c>
      <c r="M59" s="157">
        <f t="shared" si="1"/>
        <v>30816330.329999998</v>
      </c>
      <c r="N59" s="157">
        <f t="shared" si="2"/>
        <v>58804591.18</v>
      </c>
      <c r="O59" s="236">
        <v>20716745.399999999</v>
      </c>
      <c r="P59" s="236">
        <v>6197152.8200000022</v>
      </c>
      <c r="Q59" s="330">
        <f t="shared" si="3"/>
        <v>26913898.219999999</v>
      </c>
      <c r="R59" s="236">
        <v>3382150</v>
      </c>
      <c r="S59" s="236">
        <v>775187</v>
      </c>
      <c r="T59" s="236">
        <v>27001864.600000001</v>
      </c>
      <c r="U59" s="9"/>
      <c r="V59" s="9"/>
      <c r="W59" s="9"/>
      <c r="X59" s="236">
        <v>478664.08999999997</v>
      </c>
      <c r="Y59" s="157">
        <f t="shared" si="4"/>
        <v>31637865.690000001</v>
      </c>
      <c r="Z59" s="157">
        <f t="shared" si="7"/>
        <v>58551763.909999996</v>
      </c>
      <c r="AA59" s="132">
        <f t="shared" si="5"/>
        <v>-3.8386187543339356</v>
      </c>
      <c r="AB59" s="132">
        <f t="shared" si="6"/>
        <v>2.6659091176739835</v>
      </c>
      <c r="AC59" s="132">
        <f>(((Z59-N59)/N59)*100)</f>
        <v>-0.42994477969603201</v>
      </c>
      <c r="AD59" s="294"/>
    </row>
    <row r="60" spans="1:30" ht="20.45" customHeight="1" x14ac:dyDescent="0.3">
      <c r="A60" s="152" t="s">
        <v>158</v>
      </c>
      <c r="B60" s="153" t="s">
        <v>159</v>
      </c>
      <c r="C60" s="236">
        <v>13665686.07</v>
      </c>
      <c r="D60" s="236">
        <v>2577252.4800000009</v>
      </c>
      <c r="E60" s="155">
        <f t="shared" si="0"/>
        <v>16242938.550000001</v>
      </c>
      <c r="F60" s="236">
        <v>244000</v>
      </c>
      <c r="G60" s="236">
        <v>848425</v>
      </c>
      <c r="H60" s="236">
        <v>12728498.940000001</v>
      </c>
      <c r="I60" s="131"/>
      <c r="J60" s="131"/>
      <c r="K60" s="131"/>
      <c r="L60" s="236">
        <v>4800</v>
      </c>
      <c r="M60" s="157">
        <f t="shared" si="1"/>
        <v>13825723.940000001</v>
      </c>
      <c r="N60" s="157">
        <f t="shared" si="2"/>
        <v>30068662.490000002</v>
      </c>
      <c r="O60" s="236">
        <v>15281608.85</v>
      </c>
      <c r="P60" s="236">
        <v>2560134.64</v>
      </c>
      <c r="Q60" s="330">
        <f t="shared" si="3"/>
        <v>17841743.489999998</v>
      </c>
      <c r="R60" s="236">
        <v>304800</v>
      </c>
      <c r="S60" s="236">
        <v>1147686</v>
      </c>
      <c r="T60" s="236">
        <v>8996665.8999999985</v>
      </c>
      <c r="U60" s="9"/>
      <c r="V60" s="9"/>
      <c r="W60" s="9"/>
      <c r="X60" s="9"/>
      <c r="Y60" s="157">
        <f t="shared" si="4"/>
        <v>10449151.899999999</v>
      </c>
      <c r="Z60" s="157">
        <f t="shared" si="7"/>
        <v>28290895.389999997</v>
      </c>
      <c r="AA60" s="132">
        <f t="shared" si="5"/>
        <v>9.8430769474283188</v>
      </c>
      <c r="AB60" s="132">
        <f t="shared" si="6"/>
        <v>-24.422388691206592</v>
      </c>
      <c r="AC60" s="132">
        <f>(((Z60-N60)/N60)*100)</f>
        <v>-5.9123584249590113</v>
      </c>
      <c r="AD60" s="294"/>
    </row>
    <row r="61" spans="1:30" ht="20.45" customHeight="1" x14ac:dyDescent="0.3">
      <c r="A61" s="152" t="s">
        <v>160</v>
      </c>
      <c r="B61" s="153" t="s">
        <v>161</v>
      </c>
      <c r="C61" s="236">
        <v>22188826.859999992</v>
      </c>
      <c r="D61" s="236">
        <v>4680818.3499999996</v>
      </c>
      <c r="E61" s="155">
        <f t="shared" si="0"/>
        <v>26869645.209999993</v>
      </c>
      <c r="F61" s="236">
        <v>848390</v>
      </c>
      <c r="G61" s="236">
        <v>594219</v>
      </c>
      <c r="H61" s="236">
        <v>13911602.98</v>
      </c>
      <c r="I61" s="131"/>
      <c r="J61" s="131"/>
      <c r="K61" s="131"/>
      <c r="L61" s="131"/>
      <c r="M61" s="157">
        <f t="shared" si="1"/>
        <v>15354211.98</v>
      </c>
      <c r="N61" s="157">
        <f t="shared" si="2"/>
        <v>42223857.189999998</v>
      </c>
      <c r="O61" s="236">
        <v>22840892.07</v>
      </c>
      <c r="P61" s="236">
        <v>2013323.6300000001</v>
      </c>
      <c r="Q61" s="330">
        <f t="shared" si="3"/>
        <v>24854215.699999999</v>
      </c>
      <c r="R61" s="236">
        <v>4003380</v>
      </c>
      <c r="S61" s="236">
        <v>1194826</v>
      </c>
      <c r="T61" s="236">
        <v>26057176.759999998</v>
      </c>
      <c r="U61" s="236">
        <v>30750</v>
      </c>
      <c r="V61" s="9"/>
      <c r="W61" s="9"/>
      <c r="X61" s="236">
        <v>72750</v>
      </c>
      <c r="Y61" s="157">
        <f t="shared" si="4"/>
        <v>31358882.759999998</v>
      </c>
      <c r="Z61" s="157">
        <f t="shared" si="7"/>
        <v>56213098.459999993</v>
      </c>
      <c r="AA61" s="132">
        <f t="shared" si="5"/>
        <v>-7.5007671081935916</v>
      </c>
      <c r="AB61" s="132">
        <f t="shared" si="6"/>
        <v>104.23635417335171</v>
      </c>
      <c r="AC61" s="132">
        <f>(((Z61-N61)/N61)*100)</f>
        <v>33.131130600055911</v>
      </c>
      <c r="AD61" s="294"/>
    </row>
    <row r="62" spans="1:30" ht="20.45" customHeight="1" x14ac:dyDescent="0.3">
      <c r="A62" s="152" t="s">
        <v>162</v>
      </c>
      <c r="B62" s="153" t="s">
        <v>163</v>
      </c>
      <c r="C62" s="236">
        <v>15565373.619999997</v>
      </c>
      <c r="D62" s="236">
        <v>27104.34</v>
      </c>
      <c r="E62" s="155">
        <f t="shared" si="0"/>
        <v>15592477.959999997</v>
      </c>
      <c r="F62" s="131"/>
      <c r="G62" s="236">
        <v>290668</v>
      </c>
      <c r="H62" s="236">
        <v>339743630.77000004</v>
      </c>
      <c r="I62" s="131"/>
      <c r="J62" s="131"/>
      <c r="K62" s="236">
        <v>0</v>
      </c>
      <c r="L62" s="131"/>
      <c r="M62" s="157">
        <f t="shared" si="1"/>
        <v>340034298.77000004</v>
      </c>
      <c r="N62" s="157">
        <f t="shared" si="2"/>
        <v>355626776.73000002</v>
      </c>
      <c r="O62" s="236">
        <v>16565430.410000004</v>
      </c>
      <c r="P62" s="236">
        <v>36741.659999999996</v>
      </c>
      <c r="Q62" s="330">
        <f t="shared" si="3"/>
        <v>16602172.070000004</v>
      </c>
      <c r="R62" s="236">
        <v>392200</v>
      </c>
      <c r="S62" s="236">
        <v>559245</v>
      </c>
      <c r="T62" s="236">
        <v>15898741.299999999</v>
      </c>
      <c r="U62" s="9"/>
      <c r="V62" s="9"/>
      <c r="W62" s="9"/>
      <c r="X62" s="9"/>
      <c r="Y62" s="157">
        <f t="shared" si="4"/>
        <v>16850186.299999997</v>
      </c>
      <c r="Z62" s="157">
        <f t="shared" si="7"/>
        <v>33452358.370000001</v>
      </c>
      <c r="AA62" s="132">
        <f t="shared" si="5"/>
        <v>6.4755205207935207</v>
      </c>
      <c r="AB62" s="132">
        <f t="shared" si="6"/>
        <v>-95.044562751183662</v>
      </c>
      <c r="AC62" s="132">
        <f>(((Z62-N62)/N62)*100)</f>
        <v>-90.593408438589591</v>
      </c>
      <c r="AD62" s="294"/>
    </row>
    <row r="63" spans="1:30" ht="20.45" customHeight="1" x14ac:dyDescent="0.3">
      <c r="A63" s="152" t="s">
        <v>164</v>
      </c>
      <c r="B63" s="153" t="s">
        <v>165</v>
      </c>
      <c r="C63" s="236">
        <v>13271566.800000001</v>
      </c>
      <c r="D63" s="236">
        <v>1460298.9300000002</v>
      </c>
      <c r="E63" s="155">
        <f t="shared" si="0"/>
        <v>14731865.73</v>
      </c>
      <c r="F63" s="131"/>
      <c r="G63" s="131"/>
      <c r="H63" s="236">
        <v>22523801.280000001</v>
      </c>
      <c r="I63" s="131"/>
      <c r="J63" s="131"/>
      <c r="K63" s="131"/>
      <c r="L63" s="131"/>
      <c r="M63" s="157">
        <f t="shared" si="1"/>
        <v>22523801.280000001</v>
      </c>
      <c r="N63" s="157">
        <f t="shared" si="2"/>
        <v>37255667.010000005</v>
      </c>
      <c r="O63" s="236">
        <v>14732495.150000004</v>
      </c>
      <c r="P63" s="236">
        <v>1385945.05</v>
      </c>
      <c r="Q63" s="330">
        <f t="shared" si="3"/>
        <v>16118440.200000005</v>
      </c>
      <c r="R63" s="9"/>
      <c r="S63" s="9"/>
      <c r="T63" s="236">
        <v>27850068.670000002</v>
      </c>
      <c r="U63" s="9"/>
      <c r="V63" s="9"/>
      <c r="W63" s="9"/>
      <c r="X63" s="9"/>
      <c r="Y63" s="157">
        <f t="shared" si="4"/>
        <v>27850068.670000002</v>
      </c>
      <c r="Z63" s="157">
        <f t="shared" si="7"/>
        <v>43968508.870000005</v>
      </c>
      <c r="AA63" s="132">
        <f t="shared" si="5"/>
        <v>9.4120764838114255</v>
      </c>
      <c r="AB63" s="132">
        <f t="shared" si="6"/>
        <v>23.647284593695371</v>
      </c>
      <c r="AC63" s="132">
        <f>(((Z63-N63)/N63)*100)</f>
        <v>18.018310766515512</v>
      </c>
      <c r="AD63" s="294"/>
    </row>
    <row r="64" spans="1:30" ht="20.45" customHeight="1" x14ac:dyDescent="0.3">
      <c r="A64" s="152" t="s">
        <v>166</v>
      </c>
      <c r="B64" s="153" t="s">
        <v>167</v>
      </c>
      <c r="C64" s="236">
        <v>15265209.75</v>
      </c>
      <c r="D64" s="236">
        <v>1011270.58</v>
      </c>
      <c r="E64" s="155">
        <f t="shared" si="0"/>
        <v>16276480.33</v>
      </c>
      <c r="F64" s="236">
        <v>300300</v>
      </c>
      <c r="G64" s="236">
        <v>176948</v>
      </c>
      <c r="H64" s="236">
        <v>8584588.6600000001</v>
      </c>
      <c r="I64" s="131"/>
      <c r="J64" s="236">
        <v>99600</v>
      </c>
      <c r="K64" s="131"/>
      <c r="L64" s="131"/>
      <c r="M64" s="157">
        <f t="shared" si="1"/>
        <v>9161436.6600000001</v>
      </c>
      <c r="N64" s="157">
        <f t="shared" si="2"/>
        <v>25437916.990000002</v>
      </c>
      <c r="O64" s="236">
        <v>16180713.789999999</v>
      </c>
      <c r="P64" s="236">
        <v>955984.62000000011</v>
      </c>
      <c r="Q64" s="330">
        <f t="shared" si="3"/>
        <v>17136698.41</v>
      </c>
      <c r="R64" s="236">
        <v>1086690</v>
      </c>
      <c r="S64" s="236">
        <v>858541.01</v>
      </c>
      <c r="T64" s="236">
        <v>12011822.880000001</v>
      </c>
      <c r="U64" s="9"/>
      <c r="V64" s="9"/>
      <c r="W64" s="9"/>
      <c r="X64" s="9"/>
      <c r="Y64" s="157">
        <f t="shared" si="4"/>
        <v>13957053.890000001</v>
      </c>
      <c r="Z64" s="157">
        <f t="shared" si="7"/>
        <v>31093752.300000001</v>
      </c>
      <c r="AA64" s="132">
        <f t="shared" si="5"/>
        <v>5.2850374439643986</v>
      </c>
      <c r="AB64" s="132">
        <f t="shared" si="6"/>
        <v>52.345689960814511</v>
      </c>
      <c r="AC64" s="132">
        <f>(((Z64-N64)/N64)*100)</f>
        <v>22.233877531023417</v>
      </c>
      <c r="AD64" s="294"/>
    </row>
    <row r="65" spans="1:30" ht="20.45" customHeight="1" x14ac:dyDescent="0.3">
      <c r="A65" s="152" t="s">
        <v>168</v>
      </c>
      <c r="B65" s="153" t="s">
        <v>169</v>
      </c>
      <c r="C65" s="236">
        <v>14563169.279999997</v>
      </c>
      <c r="D65" s="236">
        <v>534503.94999999995</v>
      </c>
      <c r="E65" s="155">
        <f t="shared" si="0"/>
        <v>15097673.229999997</v>
      </c>
      <c r="F65" s="236">
        <v>832290</v>
      </c>
      <c r="G65" s="236">
        <v>196830</v>
      </c>
      <c r="H65" s="236">
        <v>11787238.32</v>
      </c>
      <c r="I65" s="131"/>
      <c r="J65" s="131"/>
      <c r="K65" s="131"/>
      <c r="L65" s="131"/>
      <c r="M65" s="157">
        <f t="shared" si="1"/>
        <v>12816358.32</v>
      </c>
      <c r="N65" s="157">
        <f t="shared" si="2"/>
        <v>27914031.549999997</v>
      </c>
      <c r="O65" s="236">
        <v>15772990.900000002</v>
      </c>
      <c r="P65" s="236">
        <v>480817.37999999995</v>
      </c>
      <c r="Q65" s="330">
        <f t="shared" si="3"/>
        <v>16253808.280000003</v>
      </c>
      <c r="R65" s="236">
        <v>1682535</v>
      </c>
      <c r="S65" s="236">
        <v>212933</v>
      </c>
      <c r="T65" s="236">
        <v>15759536.540000001</v>
      </c>
      <c r="U65" s="9"/>
      <c r="V65" s="9"/>
      <c r="W65" s="9"/>
      <c r="X65" s="9"/>
      <c r="Y65" s="157">
        <f t="shared" si="4"/>
        <v>17655004.539999999</v>
      </c>
      <c r="Z65" s="157">
        <f t="shared" si="7"/>
        <v>33908812.82</v>
      </c>
      <c r="AA65" s="132">
        <f t="shared" si="5"/>
        <v>7.6577034910432138</v>
      </c>
      <c r="AB65" s="132">
        <f t="shared" si="6"/>
        <v>37.753674633528803</v>
      </c>
      <c r="AC65" s="132">
        <f>(((Z65-N65)/N65)*100)</f>
        <v>21.475870510721709</v>
      </c>
      <c r="AD65" s="294"/>
    </row>
    <row r="66" spans="1:30" ht="20.45" customHeight="1" x14ac:dyDescent="0.3">
      <c r="A66" s="152" t="s">
        <v>170</v>
      </c>
      <c r="B66" s="153" t="s">
        <v>171</v>
      </c>
      <c r="C66" s="236">
        <v>21676844.039999999</v>
      </c>
      <c r="D66" s="236">
        <v>58226.850000000006</v>
      </c>
      <c r="E66" s="155">
        <f t="shared" si="0"/>
        <v>21735070.890000001</v>
      </c>
      <c r="F66" s="236">
        <v>70699</v>
      </c>
      <c r="G66" s="236">
        <v>873476.1</v>
      </c>
      <c r="H66" s="236">
        <v>17110613.310000002</v>
      </c>
      <c r="I66" s="131"/>
      <c r="J66" s="131"/>
      <c r="K66" s="131"/>
      <c r="L66" s="131"/>
      <c r="M66" s="157">
        <f t="shared" si="1"/>
        <v>18054788.410000004</v>
      </c>
      <c r="N66" s="157">
        <f t="shared" si="2"/>
        <v>39789859.300000004</v>
      </c>
      <c r="O66" s="236">
        <v>24288255.989999995</v>
      </c>
      <c r="P66" s="236">
        <v>33942.490000000005</v>
      </c>
      <c r="Q66" s="330">
        <f t="shared" si="3"/>
        <v>24322198.479999993</v>
      </c>
      <c r="R66" s="236">
        <v>1550200</v>
      </c>
      <c r="S66" s="236">
        <v>1539192.8</v>
      </c>
      <c r="T66" s="236">
        <v>26770511.390000001</v>
      </c>
      <c r="U66" s="9"/>
      <c r="V66" s="9"/>
      <c r="W66" s="9"/>
      <c r="X66" s="9"/>
      <c r="Y66" s="157">
        <f t="shared" si="4"/>
        <v>29859904.190000001</v>
      </c>
      <c r="Z66" s="157">
        <f t="shared" si="7"/>
        <v>54182102.669999994</v>
      </c>
      <c r="AA66" s="132">
        <f t="shared" si="5"/>
        <v>11.903009670837069</v>
      </c>
      <c r="AB66" s="132">
        <f t="shared" si="6"/>
        <v>65.384957784725401</v>
      </c>
      <c r="AC66" s="132">
        <f>(((Z66-N66)/N66)*100)</f>
        <v>36.170631470415856</v>
      </c>
      <c r="AD66" s="294"/>
    </row>
    <row r="67" spans="1:30" ht="20.45" customHeight="1" x14ac:dyDescent="0.3">
      <c r="A67" s="152" t="s">
        <v>172</v>
      </c>
      <c r="B67" s="153" t="s">
        <v>173</v>
      </c>
      <c r="C67" s="236">
        <v>14992111.800000001</v>
      </c>
      <c r="D67" s="236">
        <v>405085.69000000006</v>
      </c>
      <c r="E67" s="155">
        <f t="shared" si="0"/>
        <v>15397197.49</v>
      </c>
      <c r="F67" s="236">
        <v>34490</v>
      </c>
      <c r="G67" s="236">
        <v>307124</v>
      </c>
      <c r="H67" s="236">
        <v>82667702.040000007</v>
      </c>
      <c r="I67" s="131"/>
      <c r="J67" s="131"/>
      <c r="K67" s="131"/>
      <c r="L67" s="131"/>
      <c r="M67" s="157">
        <f t="shared" si="1"/>
        <v>83009316.040000007</v>
      </c>
      <c r="N67" s="157">
        <f t="shared" si="2"/>
        <v>98406513.530000001</v>
      </c>
      <c r="O67" s="236">
        <v>14335201.600000003</v>
      </c>
      <c r="P67" s="236">
        <v>348239.93</v>
      </c>
      <c r="Q67" s="330">
        <f t="shared" si="3"/>
        <v>14683441.530000003</v>
      </c>
      <c r="R67" s="236">
        <v>208205</v>
      </c>
      <c r="S67" s="236">
        <v>873549</v>
      </c>
      <c r="T67" s="236">
        <v>17971896.68</v>
      </c>
      <c r="U67" s="9"/>
      <c r="V67" s="9"/>
      <c r="W67" s="9"/>
      <c r="X67" s="9"/>
      <c r="Y67" s="157">
        <f t="shared" si="4"/>
        <v>19053650.68</v>
      </c>
      <c r="Z67" s="157">
        <f t="shared" si="7"/>
        <v>33737092.210000001</v>
      </c>
      <c r="AA67" s="132">
        <f t="shared" si="5"/>
        <v>-4.6356225570501346</v>
      </c>
      <c r="AB67" s="132">
        <f t="shared" si="6"/>
        <v>-77.046370709983265</v>
      </c>
      <c r="AC67" s="132">
        <f>(((Z67-N67)/N67)*100)</f>
        <v>-65.71660655398081</v>
      </c>
      <c r="AD67" s="294"/>
    </row>
    <row r="68" spans="1:30" ht="20.45" customHeight="1" x14ac:dyDescent="0.3">
      <c r="A68" s="152" t="s">
        <v>174</v>
      </c>
      <c r="B68" s="153" t="s">
        <v>175</v>
      </c>
      <c r="C68" s="236">
        <v>15700495.749999998</v>
      </c>
      <c r="D68" s="236">
        <v>8689821.959999999</v>
      </c>
      <c r="E68" s="155">
        <f t="shared" si="0"/>
        <v>24390317.709999997</v>
      </c>
      <c r="F68" s="236">
        <v>153886</v>
      </c>
      <c r="G68" s="236">
        <v>473675</v>
      </c>
      <c r="H68" s="236">
        <v>29269342.330000002</v>
      </c>
      <c r="I68" s="131"/>
      <c r="J68" s="131"/>
      <c r="K68" s="131"/>
      <c r="L68" s="131"/>
      <c r="M68" s="157">
        <f t="shared" si="1"/>
        <v>29896903.330000002</v>
      </c>
      <c r="N68" s="157">
        <f t="shared" si="2"/>
        <v>54287221.039999999</v>
      </c>
      <c r="O68" s="236">
        <v>16175588.74</v>
      </c>
      <c r="P68" s="236">
        <v>8659486.7100000009</v>
      </c>
      <c r="Q68" s="330">
        <f t="shared" si="3"/>
        <v>24835075.450000003</v>
      </c>
      <c r="R68" s="236">
        <v>3852080</v>
      </c>
      <c r="S68" s="236">
        <v>1155579.5</v>
      </c>
      <c r="T68" s="236">
        <v>15926822.190000001</v>
      </c>
      <c r="U68" s="9"/>
      <c r="V68" s="9"/>
      <c r="W68" s="9"/>
      <c r="X68" s="9"/>
      <c r="Y68" s="157">
        <f t="shared" si="4"/>
        <v>20934481.690000001</v>
      </c>
      <c r="Z68" s="157">
        <f t="shared" si="7"/>
        <v>45769557.140000001</v>
      </c>
      <c r="AA68" s="132">
        <f t="shared" si="5"/>
        <v>1.8235012158847597</v>
      </c>
      <c r="AB68" s="132">
        <f t="shared" si="6"/>
        <v>-29.977759037694955</v>
      </c>
      <c r="AC68" s="132">
        <f>(((Z68-N68)/N68)*100)</f>
        <v>-15.689998008415277</v>
      </c>
      <c r="AD68" s="294"/>
    </row>
    <row r="69" spans="1:30" ht="20.45" customHeight="1" x14ac:dyDescent="0.3">
      <c r="A69" s="152" t="s">
        <v>176</v>
      </c>
      <c r="B69" s="153" t="s">
        <v>177</v>
      </c>
      <c r="C69" s="236">
        <v>17661067.749999996</v>
      </c>
      <c r="D69" s="236">
        <v>359669.21000000014</v>
      </c>
      <c r="E69" s="155">
        <f t="shared" si="0"/>
        <v>18020736.959999997</v>
      </c>
      <c r="F69" s="236">
        <v>527604</v>
      </c>
      <c r="G69" s="236">
        <v>306637.05</v>
      </c>
      <c r="H69" s="236">
        <v>10930053</v>
      </c>
      <c r="I69" s="131"/>
      <c r="J69" s="131"/>
      <c r="K69" s="131"/>
      <c r="L69" s="131"/>
      <c r="M69" s="157">
        <f t="shared" si="1"/>
        <v>11764294.050000001</v>
      </c>
      <c r="N69" s="157">
        <f t="shared" si="2"/>
        <v>29785031.009999998</v>
      </c>
      <c r="O69" s="236">
        <v>20487078.789999999</v>
      </c>
      <c r="P69" s="236">
        <v>343553.58</v>
      </c>
      <c r="Q69" s="330">
        <f t="shared" si="3"/>
        <v>20830632.369999997</v>
      </c>
      <c r="R69" s="236">
        <v>1474700</v>
      </c>
      <c r="S69" s="236">
        <v>238175</v>
      </c>
      <c r="T69" s="236">
        <v>20528989.479999997</v>
      </c>
      <c r="U69" s="9"/>
      <c r="V69" s="9"/>
      <c r="W69" s="9"/>
      <c r="X69" s="9"/>
      <c r="Y69" s="157">
        <f t="shared" si="4"/>
        <v>22241864.479999997</v>
      </c>
      <c r="Z69" s="157">
        <f t="shared" si="7"/>
        <v>43072496.849999994</v>
      </c>
      <c r="AA69" s="132">
        <f t="shared" si="5"/>
        <v>15.592566587243503</v>
      </c>
      <c r="AB69" s="132">
        <f t="shared" si="6"/>
        <v>89.062466353431518</v>
      </c>
      <c r="AC69" s="132">
        <f>(((Z69-N69)/N69)*100)</f>
        <v>44.611220433307167</v>
      </c>
      <c r="AD69" s="294"/>
    </row>
    <row r="70" spans="1:30" ht="20.45" customHeight="1" x14ac:dyDescent="0.3">
      <c r="A70" s="152" t="s">
        <v>178</v>
      </c>
      <c r="B70" s="153" t="s">
        <v>311</v>
      </c>
      <c r="C70" s="236">
        <v>15904615.249999998</v>
      </c>
      <c r="D70" s="236">
        <v>5607496.1599999992</v>
      </c>
      <c r="E70" s="155">
        <f t="shared" si="0"/>
        <v>21512111.409999996</v>
      </c>
      <c r="F70" s="236">
        <v>70255</v>
      </c>
      <c r="G70" s="236">
        <v>412393</v>
      </c>
      <c r="H70" s="236">
        <v>11811453.890000001</v>
      </c>
      <c r="I70" s="131"/>
      <c r="J70" s="131"/>
      <c r="K70" s="131"/>
      <c r="L70" s="131"/>
      <c r="M70" s="157">
        <f t="shared" si="1"/>
        <v>12294101.890000001</v>
      </c>
      <c r="N70" s="157">
        <f t="shared" si="2"/>
        <v>33806213.299999997</v>
      </c>
      <c r="O70" s="236">
        <v>16468597.99</v>
      </c>
      <c r="P70" s="236">
        <v>3960598.3299999982</v>
      </c>
      <c r="Q70" s="330">
        <f t="shared" si="3"/>
        <v>20429196.32</v>
      </c>
      <c r="R70" s="9"/>
      <c r="S70" s="236">
        <v>370696.25</v>
      </c>
      <c r="T70" s="236">
        <v>26426831.82</v>
      </c>
      <c r="U70" s="9"/>
      <c r="V70" s="9"/>
      <c r="W70" s="9"/>
      <c r="X70" s="9"/>
      <c r="Y70" s="157">
        <f t="shared" si="4"/>
        <v>26797528.07</v>
      </c>
      <c r="Z70" s="157">
        <f t="shared" si="7"/>
        <v>47226724.390000001</v>
      </c>
      <c r="AA70" s="132">
        <f t="shared" si="5"/>
        <v>-5.0339786242302491</v>
      </c>
      <c r="AB70" s="132">
        <f t="shared" si="6"/>
        <v>117.97060338174894</v>
      </c>
      <c r="AC70" s="132">
        <f>(((Z70-N70)/N70)*100)</f>
        <v>39.698356544416654</v>
      </c>
      <c r="AD70" s="294"/>
    </row>
    <row r="71" spans="1:30" ht="20.45" customHeight="1" x14ac:dyDescent="0.3">
      <c r="A71" s="152" t="s">
        <v>179</v>
      </c>
      <c r="B71" s="153" t="s">
        <v>180</v>
      </c>
      <c r="C71" s="236">
        <v>15073422.289999997</v>
      </c>
      <c r="D71" s="236">
        <v>38767225.159999982</v>
      </c>
      <c r="E71" s="155">
        <f t="shared" si="0"/>
        <v>53840647.449999981</v>
      </c>
      <c r="F71" s="236">
        <v>8761250</v>
      </c>
      <c r="G71" s="236">
        <v>274342</v>
      </c>
      <c r="H71" s="236">
        <v>43178137.670000002</v>
      </c>
      <c r="I71" s="131"/>
      <c r="J71" s="131"/>
      <c r="K71" s="131"/>
      <c r="L71" s="131"/>
      <c r="M71" s="157">
        <f t="shared" si="1"/>
        <v>52213729.670000002</v>
      </c>
      <c r="N71" s="157">
        <f t="shared" si="2"/>
        <v>106054377.11999997</v>
      </c>
      <c r="O71" s="236">
        <v>16912697.620000005</v>
      </c>
      <c r="P71" s="236">
        <v>38647901.880000018</v>
      </c>
      <c r="Q71" s="330">
        <f t="shared" si="3"/>
        <v>55560599.500000022</v>
      </c>
      <c r="R71" s="236">
        <v>6605075</v>
      </c>
      <c r="S71" s="236">
        <v>18440</v>
      </c>
      <c r="T71" s="236">
        <v>34949418.899999999</v>
      </c>
      <c r="U71" s="9"/>
      <c r="V71" s="9"/>
      <c r="W71" s="9"/>
      <c r="X71" s="9"/>
      <c r="Y71" s="157">
        <f t="shared" si="4"/>
        <v>41572933.899999999</v>
      </c>
      <c r="Z71" s="157">
        <f t="shared" si="7"/>
        <v>97133533.400000021</v>
      </c>
      <c r="AA71" s="132">
        <f t="shared" si="5"/>
        <v>3.1945233414908394</v>
      </c>
      <c r="AB71" s="132">
        <f t="shared" si="6"/>
        <v>-20.379306050825548</v>
      </c>
      <c r="AC71" s="132">
        <f>(((Z71-N71)/N71)*100)</f>
        <v>-8.4115752336238465</v>
      </c>
      <c r="AD71" s="294"/>
    </row>
    <row r="72" spans="1:30" ht="20.45" customHeight="1" x14ac:dyDescent="0.3">
      <c r="A72" s="152" t="s">
        <v>181</v>
      </c>
      <c r="B72" s="153" t="s">
        <v>182</v>
      </c>
      <c r="C72" s="236">
        <v>20672193.810000002</v>
      </c>
      <c r="D72" s="236">
        <v>45262244.420000002</v>
      </c>
      <c r="E72" s="155">
        <f t="shared" si="0"/>
        <v>65934438.230000004</v>
      </c>
      <c r="F72" s="236">
        <v>2250735.5</v>
      </c>
      <c r="G72" s="236">
        <v>352005</v>
      </c>
      <c r="H72" s="236">
        <v>12665899.170000002</v>
      </c>
      <c r="I72" s="131"/>
      <c r="J72" s="131"/>
      <c r="K72" s="131"/>
      <c r="L72" s="131"/>
      <c r="M72" s="157">
        <f t="shared" si="1"/>
        <v>15268639.670000002</v>
      </c>
      <c r="N72" s="157">
        <f t="shared" si="2"/>
        <v>81203077.900000006</v>
      </c>
      <c r="O72" s="236">
        <v>20350836.300000001</v>
      </c>
      <c r="P72" s="236">
        <v>45078878.740000017</v>
      </c>
      <c r="Q72" s="330">
        <f t="shared" si="3"/>
        <v>65429715.040000021</v>
      </c>
      <c r="R72" s="236">
        <v>1873443</v>
      </c>
      <c r="S72" s="236">
        <v>240905</v>
      </c>
      <c r="T72" s="236">
        <v>17287974.810000002</v>
      </c>
      <c r="U72" s="9"/>
      <c r="V72" s="9"/>
      <c r="W72" s="9"/>
      <c r="X72" s="236">
        <v>236856</v>
      </c>
      <c r="Y72" s="157">
        <f t="shared" si="4"/>
        <v>19639178.810000002</v>
      </c>
      <c r="Z72" s="157">
        <f t="shared" si="7"/>
        <v>85068893.850000024</v>
      </c>
      <c r="AA72" s="132">
        <f t="shared" si="5"/>
        <v>-0.76549251582208055</v>
      </c>
      <c r="AB72" s="132">
        <f t="shared" si="6"/>
        <v>28.624286344167814</v>
      </c>
      <c r="AC72" s="132">
        <f>(((Z72-N72)/N72)*100)</f>
        <v>4.7606766270124563</v>
      </c>
      <c r="AD72" s="294"/>
    </row>
    <row r="73" spans="1:30" ht="20.45" customHeight="1" x14ac:dyDescent="0.3">
      <c r="A73" s="152" t="s">
        <v>183</v>
      </c>
      <c r="B73" s="153" t="s">
        <v>184</v>
      </c>
      <c r="C73" s="236">
        <v>13549401.010000002</v>
      </c>
      <c r="D73" s="236">
        <v>2537018.6799999997</v>
      </c>
      <c r="E73" s="155">
        <f t="shared" ref="E73:E92" si="8">SUM(C73:D73)</f>
        <v>16086419.690000001</v>
      </c>
      <c r="F73" s="236">
        <v>8520</v>
      </c>
      <c r="G73" s="236">
        <v>67338.100000000006</v>
      </c>
      <c r="H73" s="236">
        <v>9286118.6000000015</v>
      </c>
      <c r="I73" s="131"/>
      <c r="J73" s="131"/>
      <c r="K73" s="131"/>
      <c r="L73" s="131"/>
      <c r="M73" s="157">
        <f t="shared" ref="M73:M92" si="9">SUM(F73:L73)</f>
        <v>9361976.7000000011</v>
      </c>
      <c r="N73" s="157">
        <f t="shared" ref="N73:N105" si="10">E73+M73</f>
        <v>25448396.390000001</v>
      </c>
      <c r="O73" s="236">
        <v>14213230.93</v>
      </c>
      <c r="P73" s="236">
        <v>2405098.8599999994</v>
      </c>
      <c r="Q73" s="330">
        <f t="shared" ref="Q73:Q91" si="11">SUM(O73:P73)</f>
        <v>16618329.789999999</v>
      </c>
      <c r="R73" s="236">
        <v>6500</v>
      </c>
      <c r="S73" s="236">
        <v>49433</v>
      </c>
      <c r="T73" s="236">
        <v>14478880.5</v>
      </c>
      <c r="U73" s="9"/>
      <c r="V73" s="9"/>
      <c r="W73" s="9"/>
      <c r="X73" s="9"/>
      <c r="Y73" s="157">
        <f t="shared" ref="Y73:Y105" si="12">SUM(R73:X73)</f>
        <v>14534813.5</v>
      </c>
      <c r="Z73" s="157">
        <f t="shared" si="7"/>
        <v>31153143.289999999</v>
      </c>
      <c r="AA73" s="132">
        <f t="shared" ref="AA73:AA91" si="13">(((Q73-E73)/E73)*100)</f>
        <v>3.3065785317702212</v>
      </c>
      <c r="AB73" s="132">
        <f t="shared" ref="AB73:AB91" si="14">(((Y73-M73)/M73)*100)</f>
        <v>55.253681629008945</v>
      </c>
      <c r="AC73" s="132">
        <f>(((Z73-N73)/N73)*100)</f>
        <v>22.416920942970265</v>
      </c>
      <c r="AD73" s="294"/>
    </row>
    <row r="74" spans="1:30" ht="20.45" customHeight="1" x14ac:dyDescent="0.3">
      <c r="A74" s="152" t="s">
        <v>185</v>
      </c>
      <c r="B74" s="153" t="s">
        <v>186</v>
      </c>
      <c r="C74" s="236">
        <v>13885240.15</v>
      </c>
      <c r="D74" s="236">
        <v>553051.80999999994</v>
      </c>
      <c r="E74" s="155">
        <f t="shared" si="8"/>
        <v>14438291.960000001</v>
      </c>
      <c r="F74" s="236">
        <v>2726500</v>
      </c>
      <c r="G74" s="236">
        <v>128319.4</v>
      </c>
      <c r="H74" s="236">
        <v>7037765.3099999987</v>
      </c>
      <c r="I74" s="131"/>
      <c r="J74" s="131"/>
      <c r="K74" s="131"/>
      <c r="L74" s="131"/>
      <c r="M74" s="157">
        <f t="shared" si="9"/>
        <v>9892584.709999999</v>
      </c>
      <c r="N74" s="157">
        <f t="shared" si="10"/>
        <v>24330876.670000002</v>
      </c>
      <c r="O74" s="236">
        <v>17091684.909999996</v>
      </c>
      <c r="P74" s="236">
        <v>528502</v>
      </c>
      <c r="Q74" s="330">
        <f t="shared" si="11"/>
        <v>17620186.909999996</v>
      </c>
      <c r="R74" s="236">
        <v>371400</v>
      </c>
      <c r="S74" s="236">
        <v>94545</v>
      </c>
      <c r="T74" s="236">
        <v>11857937.879999999</v>
      </c>
      <c r="U74" s="9"/>
      <c r="V74" s="9"/>
      <c r="W74" s="9"/>
      <c r="X74" s="9"/>
      <c r="Y74" s="157">
        <f t="shared" si="12"/>
        <v>12323882.879999999</v>
      </c>
      <c r="Z74" s="157">
        <f t="shared" ref="Z74:Z92" si="15">Q74+Y74</f>
        <v>29944069.789999995</v>
      </c>
      <c r="AA74" s="132">
        <f t="shared" si="13"/>
        <v>22.037890346137559</v>
      </c>
      <c r="AB74" s="132">
        <f t="shared" si="14"/>
        <v>24.576976000441043</v>
      </c>
      <c r="AC74" s="132">
        <f>(((Z74-N74)/N74)*100)</f>
        <v>23.070246075107796</v>
      </c>
      <c r="AD74" s="294"/>
    </row>
    <row r="75" spans="1:30" ht="20.45" customHeight="1" x14ac:dyDescent="0.3">
      <c r="A75" s="152" t="s">
        <v>187</v>
      </c>
      <c r="B75" s="153" t="s">
        <v>188</v>
      </c>
      <c r="C75" s="236">
        <v>16505547.060000001</v>
      </c>
      <c r="D75" s="236">
        <v>5735844.6500000004</v>
      </c>
      <c r="E75" s="155">
        <f t="shared" si="8"/>
        <v>22241391.710000001</v>
      </c>
      <c r="F75" s="236">
        <v>702570</v>
      </c>
      <c r="G75" s="236">
        <v>165516.29999999999</v>
      </c>
      <c r="H75" s="236">
        <v>11668970.050000001</v>
      </c>
      <c r="I75" s="131"/>
      <c r="J75" s="131"/>
      <c r="K75" s="131"/>
      <c r="L75" s="131"/>
      <c r="M75" s="157">
        <f t="shared" si="9"/>
        <v>12537056.350000001</v>
      </c>
      <c r="N75" s="157">
        <f t="shared" si="10"/>
        <v>34778448.060000002</v>
      </c>
      <c r="O75" s="236">
        <v>16826663.780000001</v>
      </c>
      <c r="P75" s="236">
        <v>6388714.7599999998</v>
      </c>
      <c r="Q75" s="330">
        <f t="shared" si="11"/>
        <v>23215378.539999999</v>
      </c>
      <c r="R75" s="236">
        <v>487900</v>
      </c>
      <c r="S75" s="236">
        <v>645500</v>
      </c>
      <c r="T75" s="236">
        <v>12196418.75</v>
      </c>
      <c r="U75" s="9"/>
      <c r="V75" s="9"/>
      <c r="W75" s="9"/>
      <c r="X75" s="9"/>
      <c r="Y75" s="157">
        <f t="shared" si="12"/>
        <v>13329818.75</v>
      </c>
      <c r="Z75" s="157">
        <f t="shared" si="15"/>
        <v>36545197.289999999</v>
      </c>
      <c r="AA75" s="132">
        <f t="shared" si="13"/>
        <v>4.3791631508476234</v>
      </c>
      <c r="AB75" s="132">
        <f t="shared" si="14"/>
        <v>6.3233535677615293</v>
      </c>
      <c r="AC75" s="132">
        <f>(((Z75-N75)/N75)*100)</f>
        <v>5.0800116984863433</v>
      </c>
      <c r="AD75" s="294"/>
    </row>
    <row r="76" spans="1:30" ht="20.45" customHeight="1" x14ac:dyDescent="0.3">
      <c r="A76" s="152" t="s">
        <v>189</v>
      </c>
      <c r="B76" s="153" t="s">
        <v>190</v>
      </c>
      <c r="C76" s="236">
        <v>18182720.550000001</v>
      </c>
      <c r="D76" s="236">
        <v>14197347.150000002</v>
      </c>
      <c r="E76" s="155">
        <f t="shared" si="8"/>
        <v>32380067.700000003</v>
      </c>
      <c r="F76" s="236">
        <v>1444950</v>
      </c>
      <c r="G76" s="236">
        <v>845179.53</v>
      </c>
      <c r="H76" s="236">
        <v>12277019.489999998</v>
      </c>
      <c r="I76" s="131"/>
      <c r="J76" s="131"/>
      <c r="K76" s="131"/>
      <c r="L76" s="131"/>
      <c r="M76" s="157">
        <f t="shared" si="9"/>
        <v>14567149.02</v>
      </c>
      <c r="N76" s="157">
        <f t="shared" si="10"/>
        <v>46947216.719999999</v>
      </c>
      <c r="O76" s="236">
        <v>18596578.34</v>
      </c>
      <c r="P76" s="236">
        <v>12126310.84</v>
      </c>
      <c r="Q76" s="330">
        <f t="shared" si="11"/>
        <v>30722889.18</v>
      </c>
      <c r="R76" s="236">
        <v>1843941</v>
      </c>
      <c r="S76" s="236">
        <v>534360</v>
      </c>
      <c r="T76" s="236">
        <v>15896922.199999999</v>
      </c>
      <c r="U76" s="9"/>
      <c r="V76" s="9"/>
      <c r="W76" s="9"/>
      <c r="X76" s="9"/>
      <c r="Y76" s="157">
        <f t="shared" si="12"/>
        <v>18275223.199999999</v>
      </c>
      <c r="Z76" s="157">
        <f t="shared" si="15"/>
        <v>48998112.379999995</v>
      </c>
      <c r="AA76" s="132">
        <f t="shared" si="13"/>
        <v>-5.1178970203326752</v>
      </c>
      <c r="AB76" s="132">
        <f t="shared" si="14"/>
        <v>25.45504391359621</v>
      </c>
      <c r="AC76" s="132">
        <f>(((Z76-N76)/N76)*100)</f>
        <v>4.3685138401959698</v>
      </c>
      <c r="AD76" s="294"/>
    </row>
    <row r="77" spans="1:30" ht="20.45" customHeight="1" x14ac:dyDescent="0.3">
      <c r="A77" s="152" t="s">
        <v>191</v>
      </c>
      <c r="B77" s="153" t="s">
        <v>192</v>
      </c>
      <c r="C77" s="236">
        <v>25243876.27</v>
      </c>
      <c r="D77" s="236">
        <v>8992041.9600000009</v>
      </c>
      <c r="E77" s="155">
        <f t="shared" si="8"/>
        <v>34235918.230000004</v>
      </c>
      <c r="F77" s="236">
        <v>1601418.6600000001</v>
      </c>
      <c r="G77" s="236">
        <v>491233.17</v>
      </c>
      <c r="H77" s="236">
        <v>17953171.539999995</v>
      </c>
      <c r="I77" s="131"/>
      <c r="J77" s="131"/>
      <c r="K77" s="131"/>
      <c r="L77" s="236">
        <v>484700</v>
      </c>
      <c r="M77" s="157">
        <f t="shared" si="9"/>
        <v>20530523.369999997</v>
      </c>
      <c r="N77" s="157">
        <f t="shared" si="10"/>
        <v>54766441.600000001</v>
      </c>
      <c r="O77" s="236">
        <v>24622450.060000002</v>
      </c>
      <c r="P77" s="236">
        <v>8222548.8399999999</v>
      </c>
      <c r="Q77" s="330">
        <f t="shared" si="11"/>
        <v>32844998.900000002</v>
      </c>
      <c r="R77" s="236">
        <v>319271</v>
      </c>
      <c r="S77" s="236">
        <v>518278.94999999995</v>
      </c>
      <c r="T77" s="236">
        <v>16583728.640000001</v>
      </c>
      <c r="U77" s="9"/>
      <c r="V77" s="9"/>
      <c r="W77" s="9"/>
      <c r="X77" s="236">
        <v>372705</v>
      </c>
      <c r="Y77" s="157">
        <f t="shared" si="12"/>
        <v>17793983.59</v>
      </c>
      <c r="Z77" s="157">
        <f t="shared" si="15"/>
        <v>50638982.490000002</v>
      </c>
      <c r="AA77" s="132">
        <f t="shared" si="13"/>
        <v>-4.062748720965156</v>
      </c>
      <c r="AB77" s="132">
        <f t="shared" si="14"/>
        <v>-13.329128199423968</v>
      </c>
      <c r="AC77" s="132">
        <f>(((Z77-N77)/N77)*100)</f>
        <v>-7.5364748729630797</v>
      </c>
      <c r="AD77" s="294"/>
    </row>
    <row r="78" spans="1:30" ht="20.45" customHeight="1" x14ac:dyDescent="0.3">
      <c r="A78" s="152" t="s">
        <v>193</v>
      </c>
      <c r="B78" s="153" t="s">
        <v>194</v>
      </c>
      <c r="C78" s="236">
        <v>16418675.389999999</v>
      </c>
      <c r="D78" s="236">
        <v>596982.38</v>
      </c>
      <c r="E78" s="155">
        <f t="shared" si="8"/>
        <v>17015657.77</v>
      </c>
      <c r="F78" s="131"/>
      <c r="G78" s="236">
        <v>117695.6</v>
      </c>
      <c r="H78" s="236">
        <v>8492578.9000000004</v>
      </c>
      <c r="I78" s="131"/>
      <c r="J78" s="131"/>
      <c r="K78" s="131"/>
      <c r="L78" s="131"/>
      <c r="M78" s="157">
        <f t="shared" si="9"/>
        <v>8610274.5</v>
      </c>
      <c r="N78" s="157">
        <f t="shared" si="10"/>
        <v>25625932.27</v>
      </c>
      <c r="O78" s="236">
        <v>16018358.92</v>
      </c>
      <c r="P78" s="236">
        <v>483653.95000000007</v>
      </c>
      <c r="Q78" s="330">
        <f t="shared" si="11"/>
        <v>16502012.869999999</v>
      </c>
      <c r="R78" s="9"/>
      <c r="S78" s="236">
        <v>564209</v>
      </c>
      <c r="T78" s="236">
        <v>12359522.879999999</v>
      </c>
      <c r="U78" s="9"/>
      <c r="V78" s="9"/>
      <c r="W78" s="9"/>
      <c r="X78" s="236">
        <v>3060</v>
      </c>
      <c r="Y78" s="157">
        <f t="shared" si="12"/>
        <v>12926791.879999999</v>
      </c>
      <c r="Z78" s="157">
        <f t="shared" si="15"/>
        <v>29428804.75</v>
      </c>
      <c r="AA78" s="132">
        <f t="shared" si="13"/>
        <v>-3.0186602654033066</v>
      </c>
      <c r="AB78" s="132">
        <f t="shared" si="14"/>
        <v>50.132169189263351</v>
      </c>
      <c r="AC78" s="132">
        <f>(((Z78-N78)/N78)*100)</f>
        <v>14.839938074963158</v>
      </c>
      <c r="AD78" s="294"/>
    </row>
    <row r="79" spans="1:30" ht="20.45" customHeight="1" x14ac:dyDescent="0.3">
      <c r="A79" s="152" t="s">
        <v>195</v>
      </c>
      <c r="B79" s="153" t="s">
        <v>196</v>
      </c>
      <c r="C79" s="236">
        <v>17355306.140000004</v>
      </c>
      <c r="D79" s="236">
        <v>2314808.39</v>
      </c>
      <c r="E79" s="155">
        <f t="shared" si="8"/>
        <v>19670114.530000005</v>
      </c>
      <c r="F79" s="236">
        <v>791210</v>
      </c>
      <c r="G79" s="236">
        <v>450417</v>
      </c>
      <c r="H79" s="236">
        <v>9224700.1699999999</v>
      </c>
      <c r="I79" s="131"/>
      <c r="J79" s="131"/>
      <c r="K79" s="131"/>
      <c r="L79" s="131"/>
      <c r="M79" s="157">
        <f t="shared" si="9"/>
        <v>10466327.17</v>
      </c>
      <c r="N79" s="157">
        <f t="shared" si="10"/>
        <v>30136441.700000003</v>
      </c>
      <c r="O79" s="236">
        <v>18522657.439999998</v>
      </c>
      <c r="P79" s="236">
        <v>13414952.499999998</v>
      </c>
      <c r="Q79" s="330">
        <f t="shared" si="11"/>
        <v>31937609.939999998</v>
      </c>
      <c r="R79" s="236">
        <v>1287963</v>
      </c>
      <c r="S79" s="236">
        <v>531166</v>
      </c>
      <c r="T79" s="236">
        <v>7543826.4499999993</v>
      </c>
      <c r="U79" s="9"/>
      <c r="V79" s="9"/>
      <c r="W79" s="236">
        <v>0</v>
      </c>
      <c r="X79" s="9"/>
      <c r="Y79" s="157">
        <f t="shared" si="12"/>
        <v>9362955.4499999993</v>
      </c>
      <c r="Z79" s="157">
        <f t="shared" si="15"/>
        <v>41300565.390000001</v>
      </c>
      <c r="AA79" s="132">
        <f t="shared" si="13"/>
        <v>62.366161576182698</v>
      </c>
      <c r="AB79" s="132">
        <f t="shared" si="14"/>
        <v>-10.542109969222381</v>
      </c>
      <c r="AC79" s="132">
        <f>(((Z79-N79)/N79)*100)</f>
        <v>37.045261683963162</v>
      </c>
      <c r="AD79" s="294"/>
    </row>
    <row r="80" spans="1:30" ht="20.45" customHeight="1" x14ac:dyDescent="0.3">
      <c r="A80" s="152" t="s">
        <v>197</v>
      </c>
      <c r="B80" s="153" t="s">
        <v>198</v>
      </c>
      <c r="C80" s="236">
        <v>18420934.100000001</v>
      </c>
      <c r="D80" s="236">
        <v>13511999.34</v>
      </c>
      <c r="E80" s="155">
        <f t="shared" si="8"/>
        <v>31932933.440000001</v>
      </c>
      <c r="F80" s="236">
        <v>1397141.93</v>
      </c>
      <c r="G80" s="236">
        <v>226320</v>
      </c>
      <c r="H80" s="236">
        <v>18414772.18</v>
      </c>
      <c r="I80" s="131"/>
      <c r="J80" s="131"/>
      <c r="K80" s="131"/>
      <c r="L80" s="131"/>
      <c r="M80" s="157">
        <f t="shared" si="9"/>
        <v>20038234.109999999</v>
      </c>
      <c r="N80" s="157">
        <f t="shared" si="10"/>
        <v>51971167.549999997</v>
      </c>
      <c r="O80" s="236">
        <v>18943057.980000008</v>
      </c>
      <c r="P80" s="236">
        <v>13204347.700000001</v>
      </c>
      <c r="Q80" s="330">
        <f t="shared" si="11"/>
        <v>32147405.680000007</v>
      </c>
      <c r="R80" s="236">
        <v>729834</v>
      </c>
      <c r="S80" s="236">
        <v>461154</v>
      </c>
      <c r="T80" s="236">
        <v>7974608.4899999993</v>
      </c>
      <c r="U80" s="9"/>
      <c r="V80" s="9"/>
      <c r="W80" s="9"/>
      <c r="X80" s="236">
        <v>3057600</v>
      </c>
      <c r="Y80" s="157">
        <f t="shared" si="12"/>
        <v>12223196.489999998</v>
      </c>
      <c r="Z80" s="157">
        <f t="shared" si="15"/>
        <v>44370602.170000002</v>
      </c>
      <c r="AA80" s="132">
        <f t="shared" si="13"/>
        <v>0.67163337938553569</v>
      </c>
      <c r="AB80" s="132">
        <f t="shared" si="14"/>
        <v>-39.000630380398334</v>
      </c>
      <c r="AC80" s="132">
        <f>(((Z80-N80)/N80)*100)</f>
        <v>-14.624580778732179</v>
      </c>
      <c r="AD80" s="294"/>
    </row>
    <row r="81" spans="1:61" ht="20.45" customHeight="1" x14ac:dyDescent="0.3">
      <c r="A81" s="152" t="s">
        <v>199</v>
      </c>
      <c r="B81" s="153" t="s">
        <v>312</v>
      </c>
      <c r="C81" s="236">
        <v>25612381.120000001</v>
      </c>
      <c r="D81" s="236">
        <v>7418542.5099999988</v>
      </c>
      <c r="E81" s="155">
        <f t="shared" si="8"/>
        <v>33030923.629999999</v>
      </c>
      <c r="F81" s="236">
        <v>4739970</v>
      </c>
      <c r="G81" s="236">
        <v>3044575</v>
      </c>
      <c r="H81" s="236">
        <v>17038784.960000001</v>
      </c>
      <c r="I81" s="131"/>
      <c r="J81" s="236">
        <v>85880000</v>
      </c>
      <c r="K81" s="131"/>
      <c r="L81" s="131"/>
      <c r="M81" s="157">
        <f t="shared" si="9"/>
        <v>110703329.96000001</v>
      </c>
      <c r="N81" s="157">
        <f t="shared" si="10"/>
        <v>143734253.59</v>
      </c>
      <c r="O81" s="236">
        <v>27154953.379999999</v>
      </c>
      <c r="P81" s="236">
        <v>6756531.919999999</v>
      </c>
      <c r="Q81" s="330">
        <f t="shared" si="11"/>
        <v>33911485.299999997</v>
      </c>
      <c r="R81" s="236">
        <v>3553710</v>
      </c>
      <c r="S81" s="236">
        <v>1213184</v>
      </c>
      <c r="T81" s="236">
        <v>19981102.360000003</v>
      </c>
      <c r="U81" s="9"/>
      <c r="V81" s="9"/>
      <c r="W81" s="9"/>
      <c r="X81" s="236">
        <v>2000</v>
      </c>
      <c r="Y81" s="157">
        <f t="shared" si="12"/>
        <v>24749996.360000003</v>
      </c>
      <c r="Z81" s="157">
        <f t="shared" si="15"/>
        <v>58661481.659999996</v>
      </c>
      <c r="AA81" s="132">
        <f t="shared" si="13"/>
        <v>2.6658705637896145</v>
      </c>
      <c r="AB81" s="132">
        <f t="shared" si="14"/>
        <v>-77.642952231931218</v>
      </c>
      <c r="AC81" s="132">
        <f>(((Z81-N81)/N81)*100)</f>
        <v>-59.187542151691218</v>
      </c>
      <c r="AD81" s="294"/>
    </row>
    <row r="82" spans="1:61" ht="20.45" customHeight="1" x14ac:dyDescent="0.3">
      <c r="A82" s="152" t="s">
        <v>200</v>
      </c>
      <c r="B82" s="153" t="s">
        <v>201</v>
      </c>
      <c r="C82" s="236">
        <v>14562682.189999999</v>
      </c>
      <c r="D82" s="236">
        <v>20551605.049999997</v>
      </c>
      <c r="E82" s="155">
        <f t="shared" si="8"/>
        <v>35114287.239999995</v>
      </c>
      <c r="F82" s="236">
        <v>297800</v>
      </c>
      <c r="G82" s="236">
        <v>921613.55</v>
      </c>
      <c r="H82" s="236">
        <v>21846032.699999999</v>
      </c>
      <c r="I82" s="131"/>
      <c r="J82" s="131"/>
      <c r="K82" s="131"/>
      <c r="L82" s="131"/>
      <c r="M82" s="157">
        <f t="shared" si="9"/>
        <v>23065446.25</v>
      </c>
      <c r="N82" s="157">
        <f t="shared" si="10"/>
        <v>58179733.489999995</v>
      </c>
      <c r="O82" s="236">
        <v>15813395.379999999</v>
      </c>
      <c r="P82" s="236">
        <v>21173965.930000011</v>
      </c>
      <c r="Q82" s="330">
        <f t="shared" si="11"/>
        <v>36987361.31000001</v>
      </c>
      <c r="R82" s="236">
        <v>320450</v>
      </c>
      <c r="S82" s="236">
        <v>903645</v>
      </c>
      <c r="T82" s="236">
        <v>14097631.740000004</v>
      </c>
      <c r="U82" s="9"/>
      <c r="V82" s="9"/>
      <c r="W82" s="9"/>
      <c r="X82" s="9"/>
      <c r="Y82" s="157">
        <f t="shared" si="12"/>
        <v>15321726.740000004</v>
      </c>
      <c r="Z82" s="157">
        <f t="shared" si="15"/>
        <v>52309088.050000012</v>
      </c>
      <c r="AA82" s="132">
        <f t="shared" si="13"/>
        <v>5.3342220993918579</v>
      </c>
      <c r="AB82" s="132">
        <f t="shared" si="14"/>
        <v>-33.572814616582569</v>
      </c>
      <c r="AC82" s="132">
        <f>(((Z82-N82)/N82)*100)</f>
        <v>-10.090533400275952</v>
      </c>
      <c r="AD82" s="294"/>
    </row>
    <row r="83" spans="1:61" ht="20.45" customHeight="1" x14ac:dyDescent="0.3">
      <c r="A83" s="152" t="s">
        <v>202</v>
      </c>
      <c r="B83" s="153" t="s">
        <v>203</v>
      </c>
      <c r="C83" s="236">
        <v>15295394.189999999</v>
      </c>
      <c r="D83" s="236">
        <v>26252133.739999998</v>
      </c>
      <c r="E83" s="155">
        <f t="shared" si="8"/>
        <v>41547527.93</v>
      </c>
      <c r="F83" s="236">
        <v>730530</v>
      </c>
      <c r="G83" s="236">
        <v>164246</v>
      </c>
      <c r="H83" s="236">
        <v>13349522.4</v>
      </c>
      <c r="I83" s="131"/>
      <c r="J83" s="131"/>
      <c r="K83" s="131"/>
      <c r="L83" s="131"/>
      <c r="M83" s="157">
        <f t="shared" si="9"/>
        <v>14244298.4</v>
      </c>
      <c r="N83" s="157">
        <f t="shared" si="10"/>
        <v>55791826.329999998</v>
      </c>
      <c r="O83" s="236">
        <v>14512052.550000003</v>
      </c>
      <c r="P83" s="236">
        <v>78539284.140000001</v>
      </c>
      <c r="Q83" s="330">
        <f t="shared" si="11"/>
        <v>93051336.689999998</v>
      </c>
      <c r="R83" s="236">
        <v>1340564.2</v>
      </c>
      <c r="S83" s="236">
        <v>230967.55</v>
      </c>
      <c r="T83" s="236">
        <v>14820584.889999999</v>
      </c>
      <c r="U83" s="9"/>
      <c r="V83" s="9"/>
      <c r="W83" s="9"/>
      <c r="X83" s="9"/>
      <c r="Y83" s="157">
        <f t="shared" si="12"/>
        <v>16392116.639999999</v>
      </c>
      <c r="Z83" s="157">
        <f t="shared" si="15"/>
        <v>109443453.33</v>
      </c>
      <c r="AA83" s="132">
        <f t="shared" si="13"/>
        <v>123.96359380701185</v>
      </c>
      <c r="AB83" s="132">
        <f t="shared" si="14"/>
        <v>15.078441771480991</v>
      </c>
      <c r="AC83" s="132">
        <f>(((Z83-N83)/N83)*100)</f>
        <v>96.163955420026852</v>
      </c>
      <c r="AD83" s="294"/>
    </row>
    <row r="84" spans="1:61" ht="20.45" customHeight="1" x14ac:dyDescent="0.3">
      <c r="A84" s="152" t="s">
        <v>204</v>
      </c>
      <c r="B84" s="153" t="s">
        <v>205</v>
      </c>
      <c r="C84" s="236">
        <v>25249054.829999998</v>
      </c>
      <c r="D84" s="236">
        <v>22671470.07</v>
      </c>
      <c r="E84" s="155">
        <f t="shared" si="8"/>
        <v>47920524.899999999</v>
      </c>
      <c r="F84" s="236">
        <v>3416600</v>
      </c>
      <c r="G84" s="236">
        <v>1057629.6600000001</v>
      </c>
      <c r="H84" s="236">
        <v>24863209.780000001</v>
      </c>
      <c r="I84" s="131"/>
      <c r="J84" s="131"/>
      <c r="K84" s="131"/>
      <c r="L84" s="236">
        <v>240790</v>
      </c>
      <c r="M84" s="157">
        <f t="shared" si="9"/>
        <v>29578229.440000001</v>
      </c>
      <c r="N84" s="157">
        <f t="shared" si="10"/>
        <v>77498754.340000004</v>
      </c>
      <c r="O84" s="236">
        <v>25715210.819999997</v>
      </c>
      <c r="P84" s="236">
        <v>22499004.29000001</v>
      </c>
      <c r="Q84" s="330">
        <f t="shared" si="11"/>
        <v>48214215.110000007</v>
      </c>
      <c r="R84" s="236">
        <v>3339944</v>
      </c>
      <c r="S84" s="236">
        <v>718905.41</v>
      </c>
      <c r="T84" s="236">
        <v>26115764.150000002</v>
      </c>
      <c r="U84" s="9"/>
      <c r="V84" s="9"/>
      <c r="W84" s="9"/>
      <c r="X84" s="236">
        <v>7258</v>
      </c>
      <c r="Y84" s="157">
        <f t="shared" si="12"/>
        <v>30181871.560000002</v>
      </c>
      <c r="Z84" s="157">
        <f t="shared" si="15"/>
        <v>78396086.670000017</v>
      </c>
      <c r="AA84" s="132">
        <f t="shared" si="13"/>
        <v>0.61286935110347329</v>
      </c>
      <c r="AB84" s="132">
        <f t="shared" si="14"/>
        <v>2.0408325022446001</v>
      </c>
      <c r="AC84" s="132">
        <f>(((Z84-N84)/N84)*100)</f>
        <v>1.1578667781720284</v>
      </c>
      <c r="AD84" s="294"/>
    </row>
    <row r="85" spans="1:61" ht="20.45" customHeight="1" x14ac:dyDescent="0.3">
      <c r="A85" s="152" t="s">
        <v>206</v>
      </c>
      <c r="B85" s="153" t="s">
        <v>207</v>
      </c>
      <c r="C85" s="236">
        <v>16577810.16</v>
      </c>
      <c r="D85" s="236">
        <v>993920.06</v>
      </c>
      <c r="E85" s="155">
        <f t="shared" si="8"/>
        <v>17571730.219999999</v>
      </c>
      <c r="F85" s="236">
        <v>789200</v>
      </c>
      <c r="G85" s="236">
        <v>298833</v>
      </c>
      <c r="H85" s="236">
        <v>13613783.559999999</v>
      </c>
      <c r="I85" s="131"/>
      <c r="J85" s="131"/>
      <c r="K85" s="131"/>
      <c r="L85" s="131"/>
      <c r="M85" s="157">
        <f t="shared" si="9"/>
        <v>14701816.559999999</v>
      </c>
      <c r="N85" s="157">
        <f t="shared" si="10"/>
        <v>32273546.779999997</v>
      </c>
      <c r="O85" s="236">
        <v>16105436.74</v>
      </c>
      <c r="P85" s="236">
        <v>979099.08000000007</v>
      </c>
      <c r="Q85" s="330">
        <f t="shared" si="11"/>
        <v>17084535.82</v>
      </c>
      <c r="R85" s="236">
        <v>285890</v>
      </c>
      <c r="S85" s="236">
        <v>359075</v>
      </c>
      <c r="T85" s="236">
        <v>13558117.159999998</v>
      </c>
      <c r="U85" s="9"/>
      <c r="V85" s="9"/>
      <c r="W85" s="9"/>
      <c r="X85" s="9"/>
      <c r="Y85" s="157">
        <f t="shared" si="12"/>
        <v>14203082.159999998</v>
      </c>
      <c r="Z85" s="157">
        <f t="shared" si="15"/>
        <v>31287617.979999997</v>
      </c>
      <c r="AA85" s="132">
        <f t="shared" si="13"/>
        <v>-2.7726034596495102</v>
      </c>
      <c r="AB85" s="132">
        <f t="shared" si="14"/>
        <v>-3.3923318112738063</v>
      </c>
      <c r="AC85" s="132">
        <f>(((Z85-N85)/N85)*100)</f>
        <v>-3.0549130739202903</v>
      </c>
      <c r="AD85" s="294"/>
    </row>
    <row r="86" spans="1:61" ht="20.45" customHeight="1" x14ac:dyDescent="0.3">
      <c r="A86" s="152" t="s">
        <v>208</v>
      </c>
      <c r="B86" s="153" t="s">
        <v>209</v>
      </c>
      <c r="C86" s="236">
        <v>18829222.41</v>
      </c>
      <c r="D86" s="236">
        <v>1467462.4700000002</v>
      </c>
      <c r="E86" s="155">
        <f t="shared" si="8"/>
        <v>20296684.879999999</v>
      </c>
      <c r="F86" s="236">
        <v>1313429</v>
      </c>
      <c r="G86" s="236">
        <v>41704</v>
      </c>
      <c r="H86" s="236">
        <v>12697638.710000001</v>
      </c>
      <c r="I86" s="131"/>
      <c r="J86" s="131"/>
      <c r="K86" s="131"/>
      <c r="L86" s="131"/>
      <c r="M86" s="157">
        <f t="shared" si="9"/>
        <v>14052771.710000001</v>
      </c>
      <c r="N86" s="157">
        <f t="shared" si="10"/>
        <v>34349456.590000004</v>
      </c>
      <c r="O86" s="236">
        <v>17893859.670000002</v>
      </c>
      <c r="P86" s="236">
        <v>3554588.089999998</v>
      </c>
      <c r="Q86" s="330">
        <f t="shared" si="11"/>
        <v>21448447.759999998</v>
      </c>
      <c r="R86" s="236">
        <v>354005.5</v>
      </c>
      <c r="S86" s="236">
        <v>335579.05</v>
      </c>
      <c r="T86" s="236">
        <v>16491143.800000001</v>
      </c>
      <c r="U86" s="9"/>
      <c r="V86" s="9"/>
      <c r="W86" s="9"/>
      <c r="X86" s="9"/>
      <c r="Y86" s="157">
        <f t="shared" si="12"/>
        <v>17180728.350000001</v>
      </c>
      <c r="Z86" s="157">
        <f t="shared" si="15"/>
        <v>38629176.109999999</v>
      </c>
      <c r="AA86" s="132">
        <f t="shared" si="13"/>
        <v>5.6746354727856376</v>
      </c>
      <c r="AB86" s="132">
        <f t="shared" si="14"/>
        <v>22.25864551527679</v>
      </c>
      <c r="AC86" s="132">
        <f>(((Z86-N86)/N86)*100)</f>
        <v>12.459351456657194</v>
      </c>
      <c r="AD86" s="294"/>
    </row>
    <row r="87" spans="1:61" ht="20.45" customHeight="1" x14ac:dyDescent="0.3">
      <c r="A87" s="152" t="s">
        <v>210</v>
      </c>
      <c r="B87" s="153" t="s">
        <v>211</v>
      </c>
      <c r="C87" s="236">
        <v>16993862.899999999</v>
      </c>
      <c r="D87" s="236">
        <v>1091819.2800000005</v>
      </c>
      <c r="E87" s="155">
        <f t="shared" si="8"/>
        <v>18085682.18</v>
      </c>
      <c r="F87" s="236">
        <v>267684</v>
      </c>
      <c r="G87" s="236">
        <v>217380</v>
      </c>
      <c r="H87" s="236">
        <v>7431660.6299999999</v>
      </c>
      <c r="I87" s="131"/>
      <c r="J87" s="131"/>
      <c r="K87" s="131"/>
      <c r="L87" s="131"/>
      <c r="M87" s="157">
        <f t="shared" si="9"/>
        <v>7916724.6299999999</v>
      </c>
      <c r="N87" s="157">
        <f t="shared" si="10"/>
        <v>26002406.809999999</v>
      </c>
      <c r="O87" s="236">
        <v>18697829.970000006</v>
      </c>
      <c r="P87" s="236">
        <v>1034843.29</v>
      </c>
      <c r="Q87" s="330">
        <f t="shared" si="11"/>
        <v>19732673.260000005</v>
      </c>
      <c r="R87" s="9"/>
      <c r="S87" s="236">
        <v>329877.45999999996</v>
      </c>
      <c r="T87" s="236">
        <v>8809958.5999999996</v>
      </c>
      <c r="U87" s="9"/>
      <c r="V87" s="236">
        <v>800337</v>
      </c>
      <c r="W87" s="9"/>
      <c r="X87" s="236">
        <v>4000</v>
      </c>
      <c r="Y87" s="157">
        <f t="shared" si="12"/>
        <v>9944173.0599999987</v>
      </c>
      <c r="Z87" s="157">
        <f t="shared" si="15"/>
        <v>29676846.320000004</v>
      </c>
      <c r="AA87" s="132">
        <f t="shared" si="13"/>
        <v>9.1066019164116803</v>
      </c>
      <c r="AB87" s="132">
        <f t="shared" si="14"/>
        <v>25.609687399219279</v>
      </c>
      <c r="AC87" s="132">
        <f>(((Z87-N87)/N87)*100)</f>
        <v>14.131151538583305</v>
      </c>
      <c r="AD87" s="294"/>
    </row>
    <row r="88" spans="1:61" ht="20.45" customHeight="1" x14ac:dyDescent="0.3">
      <c r="A88" s="152" t="s">
        <v>212</v>
      </c>
      <c r="B88" s="153" t="s">
        <v>213</v>
      </c>
      <c r="C88" s="236">
        <v>19885107.250000004</v>
      </c>
      <c r="D88" s="236">
        <v>3755014.63</v>
      </c>
      <c r="E88" s="155">
        <f t="shared" si="8"/>
        <v>23640121.880000003</v>
      </c>
      <c r="F88" s="236">
        <v>1087907</v>
      </c>
      <c r="G88" s="236">
        <v>129425</v>
      </c>
      <c r="H88" s="236">
        <v>37463300.060000002</v>
      </c>
      <c r="I88" s="131"/>
      <c r="J88" s="131"/>
      <c r="K88" s="131"/>
      <c r="L88" s="131"/>
      <c r="M88" s="157">
        <f t="shared" si="9"/>
        <v>38680632.060000002</v>
      </c>
      <c r="N88" s="157">
        <f t="shared" si="10"/>
        <v>62320753.940000005</v>
      </c>
      <c r="O88" s="236">
        <v>21295366.690000001</v>
      </c>
      <c r="P88" s="236">
        <v>3657920.7500000005</v>
      </c>
      <c r="Q88" s="330">
        <f t="shared" si="11"/>
        <v>24953287.440000001</v>
      </c>
      <c r="R88" s="236">
        <v>1998515</v>
      </c>
      <c r="S88" s="236">
        <v>221770.36000000002</v>
      </c>
      <c r="T88" s="236">
        <v>42516867.599999994</v>
      </c>
      <c r="U88" s="9"/>
      <c r="V88" s="9"/>
      <c r="W88" s="9"/>
      <c r="X88" s="9"/>
      <c r="Y88" s="157">
        <f t="shared" si="12"/>
        <v>44737152.959999993</v>
      </c>
      <c r="Z88" s="157">
        <f t="shared" si="15"/>
        <v>69690440.399999991</v>
      </c>
      <c r="AA88" s="132">
        <f t="shared" si="13"/>
        <v>5.5548172156885611</v>
      </c>
      <c r="AB88" s="132">
        <f t="shared" si="14"/>
        <v>15.657760945077975</v>
      </c>
      <c r="AC88" s="132">
        <f>(((Z88-N88)/N88)*100)</f>
        <v>11.825412874650446</v>
      </c>
      <c r="AD88" s="294"/>
    </row>
    <row r="89" spans="1:61" ht="20.45" customHeight="1" x14ac:dyDescent="0.3">
      <c r="A89" s="152" t="s">
        <v>214</v>
      </c>
      <c r="B89" s="153" t="s">
        <v>215</v>
      </c>
      <c r="C89" s="236">
        <v>18832913.390000004</v>
      </c>
      <c r="D89" s="236">
        <v>1836679.65</v>
      </c>
      <c r="E89" s="155">
        <f t="shared" si="8"/>
        <v>20669593.040000003</v>
      </c>
      <c r="F89" s="236">
        <v>2231800</v>
      </c>
      <c r="G89" s="236">
        <v>654358.55000000005</v>
      </c>
      <c r="H89" s="236">
        <v>12871916.289999999</v>
      </c>
      <c r="I89" s="236">
        <v>1698825</v>
      </c>
      <c r="J89" s="131"/>
      <c r="K89" s="131"/>
      <c r="L89" s="131"/>
      <c r="M89" s="157">
        <f t="shared" si="9"/>
        <v>17456899.84</v>
      </c>
      <c r="N89" s="157">
        <f t="shared" si="10"/>
        <v>38126492.880000003</v>
      </c>
      <c r="O89" s="236">
        <v>18323538</v>
      </c>
      <c r="P89" s="236">
        <v>1293064.3699999996</v>
      </c>
      <c r="Q89" s="330">
        <f t="shared" si="11"/>
        <v>19616602.370000001</v>
      </c>
      <c r="R89" s="236">
        <v>299200</v>
      </c>
      <c r="S89" s="236">
        <v>805201.01</v>
      </c>
      <c r="T89" s="236">
        <v>15658194.85</v>
      </c>
      <c r="U89" s="9"/>
      <c r="V89" s="9"/>
      <c r="W89" s="9"/>
      <c r="X89" s="9"/>
      <c r="Y89" s="157">
        <f t="shared" si="12"/>
        <v>16762595.859999999</v>
      </c>
      <c r="Z89" s="157">
        <f t="shared" si="15"/>
        <v>36379198.230000004</v>
      </c>
      <c r="AA89" s="132">
        <f t="shared" si="13"/>
        <v>-5.094394785433094</v>
      </c>
      <c r="AB89" s="132">
        <f t="shared" si="14"/>
        <v>-3.977246741194572</v>
      </c>
      <c r="AC89" s="132">
        <f>(((Z89-N89)/N89)*100)</f>
        <v>-4.5828884799330076</v>
      </c>
      <c r="AD89" s="294"/>
    </row>
    <row r="90" spans="1:61" ht="20.45" customHeight="1" x14ac:dyDescent="0.3">
      <c r="A90" s="152" t="s">
        <v>216</v>
      </c>
      <c r="B90" s="153" t="s">
        <v>217</v>
      </c>
      <c r="C90" s="236">
        <v>20048012.009999998</v>
      </c>
      <c r="D90" s="236">
        <v>3489156.6499999994</v>
      </c>
      <c r="E90" s="155">
        <f t="shared" si="8"/>
        <v>23537168.659999996</v>
      </c>
      <c r="F90" s="236">
        <v>356450</v>
      </c>
      <c r="G90" s="236">
        <v>39674</v>
      </c>
      <c r="H90" s="236">
        <v>18884135.500000004</v>
      </c>
      <c r="I90" s="131"/>
      <c r="J90" s="131"/>
      <c r="K90" s="131"/>
      <c r="L90" s="236">
        <v>9652.2099999999991</v>
      </c>
      <c r="M90" s="157">
        <f t="shared" si="9"/>
        <v>19289911.710000005</v>
      </c>
      <c r="N90" s="157">
        <f t="shared" si="10"/>
        <v>42827080.370000005</v>
      </c>
      <c r="O90" s="236">
        <v>20234801.780000001</v>
      </c>
      <c r="P90" s="236">
        <v>2862744.4600000014</v>
      </c>
      <c r="Q90" s="330">
        <f t="shared" si="11"/>
        <v>23097546.240000002</v>
      </c>
      <c r="R90" s="236">
        <v>12350</v>
      </c>
      <c r="S90" s="236">
        <v>107519.92</v>
      </c>
      <c r="T90" s="236">
        <v>19690799.349999998</v>
      </c>
      <c r="U90" s="9"/>
      <c r="V90" s="9"/>
      <c r="W90" s="9"/>
      <c r="X90" s="9"/>
      <c r="Y90" s="157">
        <f t="shared" si="12"/>
        <v>19810669.27</v>
      </c>
      <c r="Z90" s="157">
        <f t="shared" si="15"/>
        <v>42908215.510000005</v>
      </c>
      <c r="AA90" s="132">
        <f t="shared" si="13"/>
        <v>-1.8677795377619322</v>
      </c>
      <c r="AB90" s="132">
        <f t="shared" si="14"/>
        <v>2.6996368248281359</v>
      </c>
      <c r="AC90" s="132">
        <f>(((Z90-N90)/N90)*100)</f>
        <v>0.18944821664013092</v>
      </c>
      <c r="AD90" s="294"/>
    </row>
    <row r="91" spans="1:61" ht="20.45" customHeight="1" x14ac:dyDescent="0.3">
      <c r="A91" s="152" t="s">
        <v>218</v>
      </c>
      <c r="B91" s="159" t="s">
        <v>219</v>
      </c>
      <c r="C91" s="236">
        <v>11868734.9</v>
      </c>
      <c r="D91" s="236">
        <v>442084.77999999991</v>
      </c>
      <c r="E91" s="155">
        <f t="shared" si="8"/>
        <v>12310819.68</v>
      </c>
      <c r="F91" s="236">
        <v>1577100</v>
      </c>
      <c r="G91" s="236">
        <v>316262</v>
      </c>
      <c r="H91" s="236">
        <v>16296757.810000001</v>
      </c>
      <c r="I91" s="131"/>
      <c r="J91" s="131"/>
      <c r="K91" s="236">
        <v>3.7252902984619141E-9</v>
      </c>
      <c r="L91" s="236">
        <v>526253</v>
      </c>
      <c r="M91" s="157">
        <f t="shared" si="9"/>
        <v>18716372.810000006</v>
      </c>
      <c r="N91" s="157">
        <f t="shared" si="10"/>
        <v>31027192.490000006</v>
      </c>
      <c r="O91" s="236">
        <v>11247483.639999999</v>
      </c>
      <c r="P91" s="236">
        <v>485998.56</v>
      </c>
      <c r="Q91" s="330">
        <f t="shared" si="11"/>
        <v>11733482.199999999</v>
      </c>
      <c r="R91" s="236">
        <v>1206952</v>
      </c>
      <c r="S91" s="236">
        <v>122950</v>
      </c>
      <c r="T91" s="236">
        <v>14682176.780000001</v>
      </c>
      <c r="U91" s="9"/>
      <c r="V91" s="9"/>
      <c r="W91" s="9"/>
      <c r="X91" s="236">
        <v>547850</v>
      </c>
      <c r="Y91" s="157">
        <f t="shared" si="12"/>
        <v>16559928.780000001</v>
      </c>
      <c r="Z91" s="157">
        <f t="shared" si="15"/>
        <v>28293410.98</v>
      </c>
      <c r="AA91" s="132">
        <f t="shared" si="13"/>
        <v>-4.6896753831748139</v>
      </c>
      <c r="AB91" s="132">
        <f t="shared" si="14"/>
        <v>-11.521698418231093</v>
      </c>
      <c r="AC91" s="132">
        <f>(((Z91-N91)/N91)*100)</f>
        <v>-8.8109212938975929</v>
      </c>
      <c r="AD91" s="294"/>
    </row>
    <row r="92" spans="1:61" ht="20.45" customHeight="1" x14ac:dyDescent="0.3">
      <c r="A92" s="772" t="s">
        <v>305</v>
      </c>
      <c r="B92" s="773"/>
      <c r="C92" s="236">
        <v>1474493373.5000002</v>
      </c>
      <c r="D92" s="236">
        <v>677955400.10999978</v>
      </c>
      <c r="E92" s="155">
        <f t="shared" si="8"/>
        <v>2152448773.6100001</v>
      </c>
      <c r="F92" s="138">
        <v>163997730.22999999</v>
      </c>
      <c r="G92" s="138">
        <v>44110769.989999995</v>
      </c>
      <c r="H92" s="138">
        <v>2575390614.6999993</v>
      </c>
      <c r="I92" s="138">
        <v>1698825</v>
      </c>
      <c r="J92" s="138">
        <v>101252990.52</v>
      </c>
      <c r="K92" s="138">
        <v>12390714.630000003</v>
      </c>
      <c r="L92" s="138">
        <v>3937640.66</v>
      </c>
      <c r="M92" s="157">
        <f t="shared" si="9"/>
        <v>2902779285.7299991</v>
      </c>
      <c r="N92" s="157">
        <f t="shared" si="10"/>
        <v>5055228059.3399992</v>
      </c>
      <c r="O92" s="236">
        <f>SUM(O8:O91)</f>
        <v>1538401319.8799999</v>
      </c>
      <c r="P92" s="236">
        <f>SUM(P8:P91)</f>
        <v>980158809.57000029</v>
      </c>
      <c r="Q92" s="330">
        <f t="shared" ref="Q74:Q92" si="16">SUM(O92:P92)</f>
        <v>2518560129.4500003</v>
      </c>
      <c r="R92" s="236">
        <f t="shared" ref="R92:W92" si="17">SUM(R8:R91)</f>
        <v>140977534.98000002</v>
      </c>
      <c r="S92" s="236">
        <f t="shared" si="17"/>
        <v>55583063.049999982</v>
      </c>
      <c r="T92" s="236">
        <f t="shared" si="17"/>
        <v>2086149092.5400012</v>
      </c>
      <c r="U92" s="236">
        <f t="shared" si="17"/>
        <v>4121072.1</v>
      </c>
      <c r="V92" s="236">
        <f t="shared" si="17"/>
        <v>800337</v>
      </c>
      <c r="W92" s="236">
        <f t="shared" si="17"/>
        <v>436560.14</v>
      </c>
      <c r="X92" s="236">
        <f>SUM(X8:X91)</f>
        <v>16599225.35</v>
      </c>
      <c r="Y92" s="157">
        <f t="shared" si="12"/>
        <v>2304666885.1600008</v>
      </c>
      <c r="Z92" s="157">
        <f t="shared" si="15"/>
        <v>4823227014.6100006</v>
      </c>
      <c r="AA92" s="132"/>
      <c r="AB92" s="132"/>
      <c r="AC92" s="132"/>
      <c r="AD92" s="294"/>
    </row>
    <row r="93" spans="1:61" s="137" customFormat="1" ht="20.45" customHeight="1" x14ac:dyDescent="0.3">
      <c r="A93" s="766" t="s">
        <v>221</v>
      </c>
      <c r="B93" s="767"/>
      <c r="C93" s="767"/>
      <c r="D93" s="767"/>
      <c r="E93" s="767"/>
      <c r="F93" s="767"/>
      <c r="G93" s="767"/>
      <c r="H93" s="767"/>
      <c r="I93" s="767"/>
      <c r="J93" s="767"/>
      <c r="K93" s="767"/>
      <c r="L93" s="767"/>
      <c r="M93" s="767"/>
      <c r="N93" s="767"/>
      <c r="O93" s="767"/>
      <c r="P93" s="768"/>
      <c r="Q93" s="768"/>
      <c r="R93" s="768"/>
      <c r="S93" s="768"/>
      <c r="T93" s="767"/>
      <c r="U93" s="767"/>
      <c r="V93" s="767"/>
      <c r="W93" s="767"/>
      <c r="X93" s="767"/>
      <c r="Y93" s="767"/>
      <c r="Z93" s="767"/>
      <c r="AA93" s="767"/>
      <c r="AB93" s="767"/>
      <c r="AC93" s="769"/>
      <c r="AD93" s="294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 ht="20.45" customHeight="1" x14ac:dyDescent="0.3">
      <c r="A94" s="152" t="s">
        <v>222</v>
      </c>
      <c r="B94" s="153" t="s">
        <v>306</v>
      </c>
      <c r="C94" s="154">
        <v>12934282.109999999</v>
      </c>
      <c r="D94" s="154">
        <v>130281.26999999999</v>
      </c>
      <c r="E94" s="155">
        <f>SUM(C94:D94)</f>
        <v>13064563.379999999</v>
      </c>
      <c r="F94" s="138">
        <v>287228.32</v>
      </c>
      <c r="G94" s="315"/>
      <c r="H94" s="156">
        <v>3558899.9899999998</v>
      </c>
      <c r="I94" s="158"/>
      <c r="J94" s="158"/>
      <c r="K94" s="67"/>
      <c r="L94" s="67"/>
      <c r="M94" s="316">
        <f>SUM(F94:L94)</f>
        <v>3846128.3099999996</v>
      </c>
      <c r="N94" s="157">
        <f t="shared" si="10"/>
        <v>16910691.689999998</v>
      </c>
      <c r="O94" s="236">
        <v>13712992.85</v>
      </c>
      <c r="P94" s="236">
        <v>111259.89</v>
      </c>
      <c r="Q94" s="330">
        <f t="shared" ref="Q94:Q104" si="18">SUM(O94:P94)</f>
        <v>13824252.74</v>
      </c>
      <c r="R94" s="236">
        <v>790017.4</v>
      </c>
      <c r="S94" s="236">
        <v>47224</v>
      </c>
      <c r="T94" s="236">
        <v>3804416.35</v>
      </c>
      <c r="U94" s="9"/>
      <c r="V94" s="9"/>
      <c r="W94" s="9"/>
      <c r="X94" s="9"/>
      <c r="Y94" s="157">
        <f t="shared" si="12"/>
        <v>4641657.75</v>
      </c>
      <c r="Z94" s="157">
        <f>Q94+Y94</f>
        <v>18465910.490000002</v>
      </c>
      <c r="AA94" s="132">
        <f>(((Q94-E94)/E94)*100)</f>
        <v>5.8148851814135512</v>
      </c>
      <c r="AB94" s="132">
        <f t="shared" ref="AB94:AB104" si="19">(((Y94-M94)/M94)*100)</f>
        <v>20.683902768704055</v>
      </c>
      <c r="AC94" s="132">
        <f>(((Z94-N94)/N94)*100)</f>
        <v>9.1966598913258562</v>
      </c>
      <c r="AD94" s="294"/>
    </row>
    <row r="95" spans="1:61" ht="20.45" customHeight="1" x14ac:dyDescent="0.3">
      <c r="A95" s="152" t="s">
        <v>223</v>
      </c>
      <c r="B95" s="153" t="s">
        <v>224</v>
      </c>
      <c r="C95" s="154">
        <v>19506599.999999996</v>
      </c>
      <c r="D95" s="154">
        <v>1293157.0300000003</v>
      </c>
      <c r="E95" s="155">
        <f t="shared" ref="E95:E105" si="20">SUM(C95:D95)</f>
        <v>20799757.029999997</v>
      </c>
      <c r="F95" s="138">
        <v>1016846</v>
      </c>
      <c r="G95" s="138">
        <v>3528200.84</v>
      </c>
      <c r="H95" s="156">
        <v>9278206.3699999992</v>
      </c>
      <c r="I95" s="158"/>
      <c r="J95" s="158"/>
      <c r="K95" s="67"/>
      <c r="L95" s="67"/>
      <c r="M95" s="316">
        <f t="shared" ref="M95:M104" si="21">SUM(F95:L95)</f>
        <v>13823253.209999999</v>
      </c>
      <c r="N95" s="157">
        <f t="shared" si="10"/>
        <v>34623010.239999995</v>
      </c>
      <c r="O95" s="236">
        <v>19864892.190000001</v>
      </c>
      <c r="P95" s="236">
        <v>1257365.82</v>
      </c>
      <c r="Q95" s="330">
        <f t="shared" si="18"/>
        <v>21122258.010000002</v>
      </c>
      <c r="R95" s="236">
        <v>7250951.3499999996</v>
      </c>
      <c r="S95" s="236">
        <v>3284244.6399999997</v>
      </c>
      <c r="T95" s="236">
        <v>7256708.1000000006</v>
      </c>
      <c r="U95" s="9"/>
      <c r="V95" s="9"/>
      <c r="W95" s="9"/>
      <c r="X95" s="9"/>
      <c r="Y95" s="157">
        <f t="shared" si="12"/>
        <v>17791904.09</v>
      </c>
      <c r="Z95" s="157">
        <f>Q95+Y95</f>
        <v>38914162.100000001</v>
      </c>
      <c r="AA95" s="132">
        <f>(((Q95-E95)/E95)*100)</f>
        <v>1.550503592589342</v>
      </c>
      <c r="AB95" s="132">
        <f t="shared" si="19"/>
        <v>28.709962985623417</v>
      </c>
      <c r="AC95" s="132">
        <f>(((Z95-N95)/N95)*100)</f>
        <v>12.393930597757311</v>
      </c>
      <c r="AD95" s="294"/>
    </row>
    <row r="96" spans="1:61" ht="20.45" customHeight="1" x14ac:dyDescent="0.3">
      <c r="A96" s="152" t="s">
        <v>225</v>
      </c>
      <c r="B96" s="153" t="s">
        <v>226</v>
      </c>
      <c r="C96" s="154">
        <v>15175445.930000002</v>
      </c>
      <c r="D96" s="154">
        <v>174065.72999999995</v>
      </c>
      <c r="E96" s="155">
        <f t="shared" si="20"/>
        <v>15349511.660000002</v>
      </c>
      <c r="F96" s="315"/>
      <c r="G96" s="138">
        <v>23360</v>
      </c>
      <c r="H96" s="156">
        <v>1766368.1400000001</v>
      </c>
      <c r="I96" s="158"/>
      <c r="J96" s="158"/>
      <c r="K96" s="67"/>
      <c r="L96" s="67"/>
      <c r="M96" s="316">
        <f t="shared" si="21"/>
        <v>1789728.1400000001</v>
      </c>
      <c r="N96" s="157">
        <f t="shared" si="10"/>
        <v>17139239.800000001</v>
      </c>
      <c r="O96" s="236">
        <v>17357539.309999995</v>
      </c>
      <c r="P96" s="236">
        <v>156357.07</v>
      </c>
      <c r="Q96" s="330">
        <f t="shared" si="18"/>
        <v>17513896.379999995</v>
      </c>
      <c r="R96" s="9"/>
      <c r="S96" s="9"/>
      <c r="T96" s="236">
        <v>2441586.92</v>
      </c>
      <c r="U96" s="9"/>
      <c r="V96" s="9"/>
      <c r="W96" s="9"/>
      <c r="X96" s="9"/>
      <c r="Y96" s="157">
        <f t="shared" si="12"/>
        <v>2441586.92</v>
      </c>
      <c r="Z96" s="157">
        <f t="shared" ref="Z96:Z104" si="22">Q96+Y96</f>
        <v>19955483.299999997</v>
      </c>
      <c r="AA96" s="132">
        <f>(((Q96-E96)/E96)*100)</f>
        <v>14.100674783291398</v>
      </c>
      <c r="AB96" s="132">
        <f t="shared" si="19"/>
        <v>36.422223321582223</v>
      </c>
      <c r="AC96" s="132">
        <f>(((Z96-N96)/N96)*100)</f>
        <v>16.431554332999042</v>
      </c>
      <c r="AD96" s="294"/>
    </row>
    <row r="97" spans="1:61" ht="20.45" customHeight="1" x14ac:dyDescent="0.3">
      <c r="A97" s="152" t="s">
        <v>227</v>
      </c>
      <c r="B97" s="153" t="s">
        <v>228</v>
      </c>
      <c r="C97" s="154">
        <v>20979949.530000005</v>
      </c>
      <c r="D97" s="154">
        <v>492643.79000000015</v>
      </c>
      <c r="E97" s="155">
        <f t="shared" si="20"/>
        <v>21472593.320000004</v>
      </c>
      <c r="F97" s="138">
        <v>565630</v>
      </c>
      <c r="G97" s="138">
        <v>457146.03</v>
      </c>
      <c r="H97" s="156">
        <v>2995545.1</v>
      </c>
      <c r="I97" s="158"/>
      <c r="J97" s="158"/>
      <c r="K97" s="67"/>
      <c r="L97" s="67"/>
      <c r="M97" s="316">
        <f t="shared" si="21"/>
        <v>4018321.13</v>
      </c>
      <c r="N97" s="157">
        <f t="shared" si="10"/>
        <v>25490914.450000003</v>
      </c>
      <c r="O97" s="236">
        <v>25583965.739999998</v>
      </c>
      <c r="P97" s="236">
        <v>414914.51</v>
      </c>
      <c r="Q97" s="330">
        <f t="shared" si="18"/>
        <v>25998880.25</v>
      </c>
      <c r="R97" s="236">
        <v>458674</v>
      </c>
      <c r="S97" s="236">
        <v>204239.5</v>
      </c>
      <c r="T97" s="236">
        <v>3992519</v>
      </c>
      <c r="U97" s="9"/>
      <c r="V97" s="9"/>
      <c r="W97" s="9"/>
      <c r="X97" s="9"/>
      <c r="Y97" s="157">
        <f t="shared" si="12"/>
        <v>4655432.5</v>
      </c>
      <c r="Z97" s="157">
        <f t="shared" si="22"/>
        <v>30654312.75</v>
      </c>
      <c r="AA97" s="132">
        <f>(((Q97-E97)/E97)*100)</f>
        <v>21.07936783669312</v>
      </c>
      <c r="AB97" s="132">
        <f t="shared" si="19"/>
        <v>15.855163123809374</v>
      </c>
      <c r="AC97" s="132">
        <f>(((Z97-N97)/N97)*100)</f>
        <v>20.255837859908539</v>
      </c>
      <c r="AD97" s="294"/>
    </row>
    <row r="98" spans="1:61" ht="20.45" customHeight="1" x14ac:dyDescent="0.3">
      <c r="A98" s="152" t="s">
        <v>229</v>
      </c>
      <c r="B98" s="153" t="s">
        <v>230</v>
      </c>
      <c r="C98" s="154">
        <v>3349337.82</v>
      </c>
      <c r="D98" s="160"/>
      <c r="E98" s="155">
        <f t="shared" si="20"/>
        <v>3349337.82</v>
      </c>
      <c r="F98" s="158"/>
      <c r="G98" s="138">
        <v>75130</v>
      </c>
      <c r="H98" s="156">
        <v>253500</v>
      </c>
      <c r="I98" s="158"/>
      <c r="J98" s="158"/>
      <c r="K98" s="67"/>
      <c r="L98" s="67"/>
      <c r="M98" s="316">
        <f t="shared" si="21"/>
        <v>328630</v>
      </c>
      <c r="N98" s="157">
        <f t="shared" si="10"/>
        <v>3677967.82</v>
      </c>
      <c r="O98" s="236">
        <v>3773273.3699999996</v>
      </c>
      <c r="P98" s="9"/>
      <c r="Q98" s="330">
        <f t="shared" si="18"/>
        <v>3773273.3699999996</v>
      </c>
      <c r="R98" s="236">
        <v>16950</v>
      </c>
      <c r="S98" s="236">
        <v>158716.40000000002</v>
      </c>
      <c r="T98" s="236">
        <v>475948</v>
      </c>
      <c r="U98" s="9"/>
      <c r="V98" s="9"/>
      <c r="W98" s="9"/>
      <c r="X98" s="9"/>
      <c r="Y98" s="157">
        <f t="shared" si="12"/>
        <v>651614.4</v>
      </c>
      <c r="Z98" s="157">
        <f t="shared" si="22"/>
        <v>4424887.7699999996</v>
      </c>
      <c r="AA98" s="132">
        <f>(((Q98-E98)/E98)*100)</f>
        <v>12.657294449922041</v>
      </c>
      <c r="AB98" s="132">
        <f t="shared" si="19"/>
        <v>98.28208015092963</v>
      </c>
      <c r="AC98" s="132">
        <f>(((Z98-N98)/N98)*100)</f>
        <v>20.307952286542839</v>
      </c>
    </row>
    <row r="99" spans="1:61" ht="20.45" customHeight="1" x14ac:dyDescent="0.3">
      <c r="A99" s="152" t="s">
        <v>231</v>
      </c>
      <c r="B99" s="153" t="s">
        <v>232</v>
      </c>
      <c r="C99" s="154">
        <v>628540.65</v>
      </c>
      <c r="D99" s="160"/>
      <c r="E99" s="155">
        <f t="shared" si="20"/>
        <v>628540.65</v>
      </c>
      <c r="F99" s="158"/>
      <c r="G99" s="158"/>
      <c r="H99" s="67"/>
      <c r="I99" s="158"/>
      <c r="J99" s="158"/>
      <c r="K99" s="67"/>
      <c r="L99" s="67"/>
      <c r="M99" s="316">
        <f t="shared" si="21"/>
        <v>0</v>
      </c>
      <c r="N99" s="157">
        <f t="shared" si="10"/>
        <v>628540.65</v>
      </c>
      <c r="O99" s="236">
        <v>3.637978807091713E-12</v>
      </c>
      <c r="P99" s="7"/>
      <c r="Q99" s="330">
        <f t="shared" si="18"/>
        <v>3.637978807091713E-12</v>
      </c>
      <c r="R99" s="7"/>
      <c r="S99" s="7"/>
      <c r="T99" s="7"/>
      <c r="U99" s="7"/>
      <c r="V99" s="131"/>
      <c r="W99" s="131"/>
      <c r="X99" s="131"/>
      <c r="Y99" s="157">
        <f t="shared" si="12"/>
        <v>0</v>
      </c>
      <c r="Z99" s="157">
        <f t="shared" si="22"/>
        <v>3.637978807091713E-12</v>
      </c>
      <c r="AA99" s="132">
        <f>(((Q99-E99)/E99)*100)</f>
        <v>-100</v>
      </c>
      <c r="AB99" s="132">
        <v>-100</v>
      </c>
      <c r="AC99" s="132">
        <v>-100</v>
      </c>
      <c r="AD99" s="294"/>
    </row>
    <row r="100" spans="1:61" ht="20.45" customHeight="1" x14ac:dyDescent="0.3">
      <c r="A100" s="152" t="s">
        <v>233</v>
      </c>
      <c r="B100" s="153" t="s">
        <v>307</v>
      </c>
      <c r="C100" s="154">
        <v>3028305.99</v>
      </c>
      <c r="D100" s="154">
        <v>16574.749999999996</v>
      </c>
      <c r="E100" s="155">
        <f t="shared" si="20"/>
        <v>3044880.74</v>
      </c>
      <c r="F100" s="138">
        <v>15600</v>
      </c>
      <c r="G100" s="138">
        <v>328181.31</v>
      </c>
      <c r="H100" s="156">
        <v>965635.58000000007</v>
      </c>
      <c r="I100" s="158"/>
      <c r="J100" s="158"/>
      <c r="K100" s="67"/>
      <c r="L100" s="67"/>
      <c r="M100" s="316">
        <f t="shared" si="21"/>
        <v>1309416.8900000001</v>
      </c>
      <c r="N100" s="157">
        <f t="shared" si="10"/>
        <v>4354297.6300000008</v>
      </c>
      <c r="O100" s="236">
        <v>2755920.74</v>
      </c>
      <c r="P100" s="236">
        <v>9508.68</v>
      </c>
      <c r="Q100" s="330">
        <f t="shared" si="18"/>
        <v>2765429.4200000004</v>
      </c>
      <c r="R100" s="236">
        <v>112637</v>
      </c>
      <c r="S100" s="236">
        <v>321176.15000000002</v>
      </c>
      <c r="T100" s="236">
        <v>1356965.17</v>
      </c>
      <c r="U100" s="9"/>
      <c r="V100" s="9"/>
      <c r="W100" s="9"/>
      <c r="X100" s="9"/>
      <c r="Y100" s="157">
        <f t="shared" si="12"/>
        <v>1790778.3199999998</v>
      </c>
      <c r="Z100" s="157">
        <f t="shared" si="22"/>
        <v>4556207.74</v>
      </c>
      <c r="AA100" s="132">
        <f>(((Q100-E100)/E100)*100)</f>
        <v>-9.1777427052857181</v>
      </c>
      <c r="AB100" s="132">
        <f t="shared" si="19"/>
        <v>36.761510690457008</v>
      </c>
      <c r="AC100" s="132">
        <f>(((Z100-N100)/N100)*100)</f>
        <v>4.6370305192022299</v>
      </c>
      <c r="AD100" s="294"/>
    </row>
    <row r="101" spans="1:61" ht="20.45" customHeight="1" x14ac:dyDescent="0.3">
      <c r="A101" s="152" t="s">
        <v>234</v>
      </c>
      <c r="B101" s="153" t="s">
        <v>308</v>
      </c>
      <c r="C101" s="154">
        <v>1944741.6399999997</v>
      </c>
      <c r="D101" s="154">
        <v>1177.6600000000001</v>
      </c>
      <c r="E101" s="155">
        <f t="shared" si="20"/>
        <v>1945919.2999999996</v>
      </c>
      <c r="F101" s="155">
        <v>15100</v>
      </c>
      <c r="G101" s="138">
        <v>280287</v>
      </c>
      <c r="H101" s="156">
        <v>251136.81</v>
      </c>
      <c r="I101" s="158"/>
      <c r="J101" s="158"/>
      <c r="K101" s="67"/>
      <c r="L101" s="67"/>
      <c r="M101" s="316">
        <f t="shared" si="21"/>
        <v>546523.81000000006</v>
      </c>
      <c r="N101" s="157">
        <f t="shared" si="10"/>
        <v>2492443.1099999994</v>
      </c>
      <c r="O101" s="236">
        <v>2133084.63</v>
      </c>
      <c r="P101" s="236">
        <v>1100</v>
      </c>
      <c r="Q101" s="330">
        <f t="shared" si="18"/>
        <v>2134184.63</v>
      </c>
      <c r="R101" s="236">
        <v>17900</v>
      </c>
      <c r="S101" s="236">
        <v>92565</v>
      </c>
      <c r="T101" s="236">
        <v>198178.87</v>
      </c>
      <c r="U101" s="9"/>
      <c r="V101" s="9"/>
      <c r="W101" s="9"/>
      <c r="X101" s="9"/>
      <c r="Y101" s="157">
        <f t="shared" si="12"/>
        <v>308643.87</v>
      </c>
      <c r="Z101" s="157">
        <f t="shared" si="22"/>
        <v>2442828.5</v>
      </c>
      <c r="AA101" s="132">
        <f>(((Q101-E101)/E101)*100)</f>
        <v>9.6748786036502299</v>
      </c>
      <c r="AB101" s="132">
        <f t="shared" si="19"/>
        <v>-43.525997522413526</v>
      </c>
      <c r="AC101" s="132">
        <f>(((Z101-N101)/N101)*100)</f>
        <v>-1.9906015026356778</v>
      </c>
      <c r="AD101" s="294"/>
    </row>
    <row r="102" spans="1:61" ht="20.45" customHeight="1" x14ac:dyDescent="0.3">
      <c r="A102" s="152" t="s">
        <v>235</v>
      </c>
      <c r="B102" s="153" t="s">
        <v>236</v>
      </c>
      <c r="C102" s="154">
        <v>3404001.83</v>
      </c>
      <c r="D102" s="154">
        <v>18570.2</v>
      </c>
      <c r="E102" s="155">
        <f t="shared" si="20"/>
        <v>3422572.0300000003</v>
      </c>
      <c r="F102" s="138">
        <v>692710.3</v>
      </c>
      <c r="G102" s="138">
        <v>565838.9</v>
      </c>
      <c r="H102" s="156">
        <v>651734.68999999994</v>
      </c>
      <c r="I102" s="158"/>
      <c r="J102" s="158"/>
      <c r="K102" s="67"/>
      <c r="L102" s="317"/>
      <c r="M102" s="316">
        <f t="shared" si="21"/>
        <v>1910283.8900000001</v>
      </c>
      <c r="N102" s="157">
        <f t="shared" si="10"/>
        <v>5332855.92</v>
      </c>
      <c r="O102" s="236">
        <v>3511037.7800000003</v>
      </c>
      <c r="P102" s="236">
        <v>18570.149999999998</v>
      </c>
      <c r="Q102" s="330">
        <f t="shared" si="18"/>
        <v>3529607.93</v>
      </c>
      <c r="R102" s="236">
        <v>943968.6</v>
      </c>
      <c r="S102" s="236">
        <v>7736</v>
      </c>
      <c r="T102" s="236">
        <v>737057.05</v>
      </c>
      <c r="U102" s="9"/>
      <c r="V102" s="9"/>
      <c r="W102" s="9"/>
      <c r="X102" s="9"/>
      <c r="Y102" s="157">
        <f t="shared" si="12"/>
        <v>1688761.65</v>
      </c>
      <c r="Z102" s="157">
        <f t="shared" si="22"/>
        <v>5218369.58</v>
      </c>
      <c r="AA102" s="132">
        <f>(((Q102-E102)/E102)*100)</f>
        <v>3.127352735363758</v>
      </c>
      <c r="AB102" s="132">
        <f t="shared" si="19"/>
        <v>-11.596299437985639</v>
      </c>
      <c r="AC102" s="132">
        <f>(((Z102-N102)/N102)*100)</f>
        <v>-2.1468110467908508</v>
      </c>
      <c r="AD102" s="294"/>
    </row>
    <row r="103" spans="1:61" ht="20.45" customHeight="1" x14ac:dyDescent="0.3">
      <c r="A103" s="152" t="s">
        <v>237</v>
      </c>
      <c r="B103" s="153" t="s">
        <v>238</v>
      </c>
      <c r="C103" s="154">
        <v>37236596.390001528</v>
      </c>
      <c r="D103" s="154">
        <v>17824672.510000002</v>
      </c>
      <c r="E103" s="155">
        <f t="shared" si="20"/>
        <v>55061268.900001526</v>
      </c>
      <c r="F103" s="138">
        <v>0</v>
      </c>
      <c r="G103" s="138">
        <v>185153.52000000002</v>
      </c>
      <c r="H103" s="156">
        <v>10972373.41841526</v>
      </c>
      <c r="I103" s="158"/>
      <c r="J103" s="158"/>
      <c r="K103" s="67"/>
      <c r="L103" s="67"/>
      <c r="M103" s="316">
        <f t="shared" si="21"/>
        <v>11157526.938415259</v>
      </c>
      <c r="N103" s="157">
        <f t="shared" si="10"/>
        <v>66218795.838416785</v>
      </c>
      <c r="O103" s="236">
        <v>22497767.630000006</v>
      </c>
      <c r="P103" s="236">
        <v>16039440.419999998</v>
      </c>
      <c r="Q103" s="330">
        <f t="shared" si="18"/>
        <v>38537208.050000004</v>
      </c>
      <c r="R103" s="236">
        <v>507011</v>
      </c>
      <c r="S103" s="236">
        <v>120833</v>
      </c>
      <c r="T103" s="236">
        <v>49222526.688699916</v>
      </c>
      <c r="U103" s="9"/>
      <c r="V103" s="9"/>
      <c r="W103" s="9"/>
      <c r="X103" s="9"/>
      <c r="Y103" s="157">
        <f t="shared" si="12"/>
        <v>49850370.688699916</v>
      </c>
      <c r="Z103" s="157">
        <f t="shared" si="22"/>
        <v>88387578.738699913</v>
      </c>
      <c r="AA103" s="132">
        <f>(((Q103-E103)/E103)*100)</f>
        <v>-30.010316108063872</v>
      </c>
      <c r="AB103" s="132">
        <f t="shared" si="19"/>
        <v>346.78691760147638</v>
      </c>
      <c r="AC103" s="132">
        <f>(((Z103-N103)/N103)*100)</f>
        <v>33.478082196447801</v>
      </c>
      <c r="AD103" s="294"/>
    </row>
    <row r="104" spans="1:61" ht="20.45" customHeight="1" x14ac:dyDescent="0.3">
      <c r="A104" s="152" t="s">
        <v>239</v>
      </c>
      <c r="B104" s="153" t="s">
        <v>309</v>
      </c>
      <c r="C104" s="154">
        <v>6494605.3799999999</v>
      </c>
      <c r="D104" s="154">
        <v>837211.57999999984</v>
      </c>
      <c r="E104" s="155">
        <f t="shared" si="20"/>
        <v>7331816.96</v>
      </c>
      <c r="F104" s="158"/>
      <c r="G104" s="138">
        <v>1438841.97</v>
      </c>
      <c r="H104" s="156">
        <v>3475027.3000000003</v>
      </c>
      <c r="I104" s="315"/>
      <c r="J104" s="315"/>
      <c r="K104" s="317"/>
      <c r="L104" s="317"/>
      <c r="M104" s="316">
        <f t="shared" si="21"/>
        <v>4913869.2700000005</v>
      </c>
      <c r="N104" s="157">
        <f t="shared" si="10"/>
        <v>12245686.23</v>
      </c>
      <c r="O104" s="236">
        <v>7793844.1499999985</v>
      </c>
      <c r="P104" s="236">
        <v>680889.16000000027</v>
      </c>
      <c r="Q104" s="330">
        <f t="shared" si="18"/>
        <v>8474733.3099999987</v>
      </c>
      <c r="R104" s="9"/>
      <c r="S104" s="236">
        <v>556118</v>
      </c>
      <c r="T104" s="236">
        <v>4486183.72</v>
      </c>
      <c r="U104" s="9"/>
      <c r="V104" s="9"/>
      <c r="W104" s="9"/>
      <c r="X104" s="9"/>
      <c r="Y104" s="157">
        <f t="shared" si="12"/>
        <v>5042301.72</v>
      </c>
      <c r="Z104" s="157">
        <f t="shared" si="22"/>
        <v>13517035.029999997</v>
      </c>
      <c r="AA104" s="132">
        <f>(((Q104-E104)/E104)*100)</f>
        <v>15.588446305129782</v>
      </c>
      <c r="AB104" s="132">
        <f t="shared" si="19"/>
        <v>2.6136725041527047</v>
      </c>
      <c r="AC104" s="132">
        <f>(((Z104-N104)/N104)*100)</f>
        <v>10.382013519874395</v>
      </c>
      <c r="AD104" s="294"/>
    </row>
    <row r="105" spans="1:61" s="176" customFormat="1" ht="20.45" customHeight="1" x14ac:dyDescent="0.3">
      <c r="A105" s="764" t="s">
        <v>313</v>
      </c>
      <c r="B105" s="765"/>
      <c r="C105" s="390">
        <v>124682407.27000153</v>
      </c>
      <c r="D105" s="390">
        <v>20788354.52</v>
      </c>
      <c r="E105" s="155">
        <f t="shared" si="20"/>
        <v>145470761.79000154</v>
      </c>
      <c r="F105" s="391">
        <v>2305886.2999999998</v>
      </c>
      <c r="G105" s="391">
        <v>6882139.5699999994</v>
      </c>
      <c r="H105" s="392">
        <v>30609527.408415262</v>
      </c>
      <c r="I105" s="391">
        <v>0</v>
      </c>
      <c r="J105" s="391">
        <v>0</v>
      </c>
      <c r="K105" s="392">
        <v>0</v>
      </c>
      <c r="L105" s="392">
        <v>0</v>
      </c>
      <c r="M105" s="393">
        <v>43643681.588415258</v>
      </c>
      <c r="N105" s="157">
        <f t="shared" si="10"/>
        <v>189114443.37841681</v>
      </c>
      <c r="O105" s="389">
        <f>SUM(O94:O104)</f>
        <v>118984318.38999999</v>
      </c>
      <c r="P105" s="389">
        <f>SUM(P94:P104)</f>
        <v>18689405.699999999</v>
      </c>
      <c r="Q105" s="394">
        <f>SUM(Q94:Q104)</f>
        <v>137673724.09</v>
      </c>
      <c r="R105" s="389">
        <f t="shared" ref="R105:T105" si="23">SUM(R94:R104)</f>
        <v>10098109.35</v>
      </c>
      <c r="S105" s="389">
        <f t="shared" si="23"/>
        <v>4792852.6899999995</v>
      </c>
      <c r="T105" s="389">
        <f t="shared" si="23"/>
        <v>73972089.868699908</v>
      </c>
      <c r="U105" s="392">
        <f t="shared" ref="U105:Z105" si="24">SUM(U94:U104)</f>
        <v>0</v>
      </c>
      <c r="V105" s="392">
        <f t="shared" si="24"/>
        <v>0</v>
      </c>
      <c r="W105" s="392">
        <f t="shared" si="24"/>
        <v>0</v>
      </c>
      <c r="X105" s="392">
        <f t="shared" si="24"/>
        <v>0</v>
      </c>
      <c r="Y105" s="157">
        <f t="shared" si="12"/>
        <v>88863051.9086999</v>
      </c>
      <c r="Z105" s="792">
        <f t="shared" si="24"/>
        <v>226536775.9986999</v>
      </c>
      <c r="AA105" s="395"/>
      <c r="AB105" s="395"/>
      <c r="AC105" s="395"/>
      <c r="AD105" s="294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</row>
    <row r="106" spans="1:61" s="181" customFormat="1" ht="21" customHeight="1" thickBot="1" x14ac:dyDescent="0.35">
      <c r="A106" s="770" t="s">
        <v>369</v>
      </c>
      <c r="B106" s="771"/>
      <c r="C106" s="177">
        <v>1599175780.7700019</v>
      </c>
      <c r="D106" s="177">
        <v>698743754.62999976</v>
      </c>
      <c r="E106" s="178">
        <v>2297919535.4000025</v>
      </c>
      <c r="F106" s="178">
        <v>2305886.2999999998</v>
      </c>
      <c r="G106" s="178">
        <v>6882139.5699999994</v>
      </c>
      <c r="H106" s="179">
        <v>30609527.408415262</v>
      </c>
      <c r="I106" s="178">
        <v>0</v>
      </c>
      <c r="J106" s="178">
        <v>101252990.52</v>
      </c>
      <c r="K106" s="179">
        <v>12390714.630000003</v>
      </c>
      <c r="L106" s="318">
        <v>3937640.66</v>
      </c>
      <c r="M106" s="319">
        <v>2946422967.3184142</v>
      </c>
      <c r="N106" s="179">
        <v>5244342502.7184172</v>
      </c>
      <c r="O106" s="177">
        <f t="shared" ref="O106:X106" si="25">SUM(O92,O105)</f>
        <v>1657385638.27</v>
      </c>
      <c r="P106" s="177">
        <f>SUM(P92,P105)</f>
        <v>998848215.27000034</v>
      </c>
      <c r="Q106" s="177">
        <f>SUM(Q92,Q105)</f>
        <v>2656233853.5400004</v>
      </c>
      <c r="R106" s="177">
        <f t="shared" si="25"/>
        <v>151075644.33000001</v>
      </c>
      <c r="S106" s="177">
        <f t="shared" si="25"/>
        <v>60375915.73999998</v>
      </c>
      <c r="T106" s="177">
        <f t="shared" si="25"/>
        <v>2160121182.4087009</v>
      </c>
      <c r="U106" s="177">
        <f t="shared" si="25"/>
        <v>4121072.1</v>
      </c>
      <c r="V106" s="177">
        <f t="shared" si="25"/>
        <v>800337</v>
      </c>
      <c r="W106" s="177">
        <f t="shared" si="25"/>
        <v>436560.14</v>
      </c>
      <c r="X106" s="177">
        <f t="shared" si="25"/>
        <v>16599225.35</v>
      </c>
      <c r="Y106" s="179">
        <f>Y92+Y105</f>
        <v>2393529937.0687008</v>
      </c>
      <c r="Z106" s="179">
        <f>Z92+Z105</f>
        <v>5049763790.6087008</v>
      </c>
      <c r="AA106" s="180"/>
      <c r="AB106" s="180"/>
      <c r="AC106" s="180"/>
      <c r="AD106" s="294"/>
      <c r="AE106" s="791"/>
      <c r="AF106" s="791"/>
      <c r="AG106" s="791"/>
      <c r="AH106" s="791"/>
      <c r="AI106" s="791"/>
      <c r="AJ106" s="791"/>
      <c r="AK106" s="791"/>
      <c r="AL106" s="791"/>
      <c r="AM106" s="791"/>
      <c r="AN106" s="791"/>
      <c r="AO106" s="791"/>
      <c r="AP106" s="791"/>
      <c r="AQ106" s="791"/>
      <c r="AR106" s="791"/>
      <c r="AS106" s="791"/>
      <c r="AT106" s="791"/>
      <c r="AU106" s="791"/>
      <c r="AV106" s="791"/>
      <c r="AW106" s="791"/>
      <c r="AX106" s="791"/>
      <c r="AY106" s="791"/>
      <c r="AZ106" s="791"/>
      <c r="BA106" s="791"/>
      <c r="BB106" s="791"/>
      <c r="BC106" s="791"/>
      <c r="BD106" s="791"/>
      <c r="BE106" s="791"/>
      <c r="BF106" s="791"/>
      <c r="BG106" s="791"/>
      <c r="BH106" s="791"/>
      <c r="BI106" s="791"/>
    </row>
    <row r="107" spans="1:61" x14ac:dyDescent="0.3">
      <c r="O107" s="165"/>
      <c r="P107" s="165"/>
      <c r="Q107" s="165"/>
      <c r="R107" s="165"/>
      <c r="S107" s="165"/>
      <c r="T107" s="165"/>
      <c r="U107" s="166"/>
      <c r="V107" s="167"/>
      <c r="W107" s="168"/>
      <c r="X107" s="168"/>
      <c r="Y107" s="168"/>
    </row>
    <row r="108" spans="1:61" ht="26.25" x14ac:dyDescent="0.4">
      <c r="C108" s="169"/>
      <c r="O108" s="171"/>
      <c r="P108" s="171"/>
      <c r="Q108" s="171"/>
      <c r="R108" s="171"/>
      <c r="S108" s="171"/>
      <c r="T108" s="171"/>
      <c r="U108" s="172"/>
      <c r="Z108" s="201"/>
    </row>
    <row r="109" spans="1:61" x14ac:dyDescent="0.3">
      <c r="L109" s="297"/>
      <c r="T109" s="174"/>
      <c r="U109" s="164"/>
      <c r="V109" s="175"/>
    </row>
    <row r="110" spans="1:61" ht="28.5" x14ac:dyDescent="0.45">
      <c r="B110" s="296"/>
      <c r="L110" s="297"/>
      <c r="O110" s="171"/>
      <c r="P110" s="171"/>
      <c r="Q110" s="171"/>
      <c r="R110" s="171"/>
      <c r="S110" s="171"/>
    </row>
    <row r="111" spans="1:61" x14ac:dyDescent="0.3">
      <c r="L111" s="297"/>
    </row>
    <row r="112" spans="1:61" x14ac:dyDescent="0.3">
      <c r="L112" s="297"/>
    </row>
    <row r="113" spans="12:12" x14ac:dyDescent="0.3">
      <c r="L113" s="297"/>
    </row>
    <row r="114" spans="12:12" x14ac:dyDescent="0.3">
      <c r="L114" s="297"/>
    </row>
    <row r="115" spans="12:12" x14ac:dyDescent="0.3">
      <c r="L115" s="297"/>
    </row>
    <row r="116" spans="12:12" x14ac:dyDescent="0.3">
      <c r="L116" s="297"/>
    </row>
  </sheetData>
  <sortState ref="L109:L115">
    <sortCondition descending="1" ref="L109"/>
  </sortState>
  <mergeCells count="20">
    <mergeCell ref="A105:B105"/>
    <mergeCell ref="A93:AC93"/>
    <mergeCell ref="A106:B106"/>
    <mergeCell ref="A92:B92"/>
    <mergeCell ref="A7:AC7"/>
    <mergeCell ref="Y3:AC3"/>
    <mergeCell ref="F5:N5"/>
    <mergeCell ref="C4:N4"/>
    <mergeCell ref="R5:Y5"/>
    <mergeCell ref="A1:AC1"/>
    <mergeCell ref="A2:AC2"/>
    <mergeCell ref="A4:A6"/>
    <mergeCell ref="B4:B6"/>
    <mergeCell ref="O4:Y4"/>
    <mergeCell ref="Z4:Z6"/>
    <mergeCell ref="C5:E5"/>
    <mergeCell ref="O5:Q5"/>
    <mergeCell ref="AA4:AA6"/>
    <mergeCell ref="AB4:AB6"/>
    <mergeCell ref="AC4:AC6"/>
  </mergeCells>
  <pageMargins left="0.15748031496062992" right="0.15748031496062992" top="0.62992125984251968" bottom="0.35433070866141736" header="0.27559055118110237" footer="0.19685039370078741"/>
  <pageSetup paperSize="9" scale="3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1"/>
  <sheetViews>
    <sheetView tabSelected="1" view="pageBreakPreview" zoomScale="90" zoomScaleNormal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0" sqref="G10"/>
    </sheetView>
  </sheetViews>
  <sheetFormatPr defaultColWidth="8.85546875" defaultRowHeight="18.75" x14ac:dyDescent="0.3"/>
  <cols>
    <col min="1" max="1" width="7.140625" style="8" customWidth="1"/>
    <col min="2" max="2" width="32.42578125" style="8" customWidth="1"/>
    <col min="3" max="3" width="14.85546875" style="139" customWidth="1"/>
    <col min="4" max="4" width="16.140625" style="139" customWidth="1"/>
    <col min="5" max="5" width="13.5703125" style="139" customWidth="1"/>
    <col min="6" max="6" width="15" style="139" customWidth="1"/>
    <col min="7" max="7" width="15.140625" style="139" customWidth="1"/>
    <col min="8" max="8" width="14.85546875" style="139" customWidth="1"/>
    <col min="9" max="10" width="8.85546875" style="8"/>
    <col min="11" max="11" width="15.140625" style="8" customWidth="1"/>
    <col min="12" max="12" width="14.85546875" style="91" customWidth="1"/>
    <col min="13" max="13" width="14.7109375" style="282" bestFit="1" customWidth="1"/>
    <col min="14" max="14" width="16.5703125" style="282" bestFit="1" customWidth="1"/>
    <col min="15" max="16384" width="8.85546875" style="8"/>
  </cols>
  <sheetData>
    <row r="1" spans="1:14" ht="23.25" x14ac:dyDescent="0.35">
      <c r="A1" s="783" t="s">
        <v>314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</row>
    <row r="2" spans="1:14" ht="23.25" x14ac:dyDescent="0.35">
      <c r="A2" s="783" t="s">
        <v>565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</row>
    <row r="3" spans="1:14" ht="19.5" thickBot="1" x14ac:dyDescent="0.35">
      <c r="J3" s="790" t="s">
        <v>570</v>
      </c>
      <c r="K3" s="790"/>
    </row>
    <row r="4" spans="1:14" x14ac:dyDescent="0.3">
      <c r="A4" s="784" t="s">
        <v>315</v>
      </c>
      <c r="B4" s="786" t="s">
        <v>316</v>
      </c>
      <c r="C4" s="788" t="s">
        <v>566</v>
      </c>
      <c r="D4" s="788"/>
      <c r="E4" s="788"/>
      <c r="F4" s="788" t="s">
        <v>567</v>
      </c>
      <c r="G4" s="788"/>
      <c r="H4" s="788"/>
      <c r="I4" s="786" t="s">
        <v>280</v>
      </c>
      <c r="J4" s="786"/>
      <c r="K4" s="789"/>
    </row>
    <row r="5" spans="1:14" x14ac:dyDescent="0.3">
      <c r="A5" s="785"/>
      <c r="B5" s="787"/>
      <c r="C5" s="780" t="s">
        <v>299</v>
      </c>
      <c r="D5" s="780" t="s">
        <v>301</v>
      </c>
      <c r="E5" s="780" t="s">
        <v>1</v>
      </c>
      <c r="F5" s="780" t="s">
        <v>299</v>
      </c>
      <c r="G5" s="780" t="s">
        <v>301</v>
      </c>
      <c r="H5" s="780" t="s">
        <v>1</v>
      </c>
      <c r="I5" s="781" t="s">
        <v>317</v>
      </c>
      <c r="J5" s="781" t="s">
        <v>318</v>
      </c>
      <c r="K5" s="782" t="s">
        <v>319</v>
      </c>
    </row>
    <row r="6" spans="1:14" ht="57" customHeight="1" x14ac:dyDescent="0.3">
      <c r="A6" s="785"/>
      <c r="B6" s="787"/>
      <c r="C6" s="780"/>
      <c r="D6" s="780"/>
      <c r="E6" s="780"/>
      <c r="F6" s="780"/>
      <c r="G6" s="780"/>
      <c r="H6" s="780"/>
      <c r="I6" s="781"/>
      <c r="J6" s="781"/>
      <c r="K6" s="782"/>
    </row>
    <row r="7" spans="1:14" x14ac:dyDescent="0.3">
      <c r="A7" s="140">
        <v>1</v>
      </c>
      <c r="B7" s="365" t="s">
        <v>13</v>
      </c>
      <c r="C7" s="126">
        <v>172278797.66999999</v>
      </c>
      <c r="D7" s="141"/>
      <c r="E7" s="141">
        <f>SUM(C7:D7)</f>
        <v>172278797.66999999</v>
      </c>
      <c r="F7" s="126">
        <f>'ตารางที่ 2'!M105</f>
        <v>178014686.20000011</v>
      </c>
      <c r="G7" s="141"/>
      <c r="H7" s="141">
        <f>SUM(F7:G7)</f>
        <v>178014686.20000011</v>
      </c>
      <c r="I7" s="143">
        <f>(((F7-C7)/C7)*100)</f>
        <v>3.3294221967970863</v>
      </c>
      <c r="J7" s="142">
        <v>0</v>
      </c>
      <c r="K7" s="142">
        <f t="shared" ref="K7" si="0">(((H7-E7)/E7)*100)</f>
        <v>3.3294221967970863</v>
      </c>
    </row>
    <row r="8" spans="1:14" x14ac:dyDescent="0.3">
      <c r="A8" s="140">
        <v>2</v>
      </c>
      <c r="B8" s="365" t="s">
        <v>16</v>
      </c>
      <c r="C8" s="126">
        <v>2243193.0499999998</v>
      </c>
      <c r="D8" s="126"/>
      <c r="E8" s="141">
        <f t="shared" ref="E8:E14" si="1">SUM(C8:D8)</f>
        <v>2243193.0499999998</v>
      </c>
      <c r="F8" s="126">
        <f>'ตารางที่ 2'!Q105</f>
        <v>2140246.16</v>
      </c>
      <c r="G8" s="126"/>
      <c r="H8" s="141">
        <f t="shared" ref="H8:H14" si="2">SUM(F8:G8)</f>
        <v>2140246.16</v>
      </c>
      <c r="I8" s="143">
        <f t="shared" ref="I8" si="3">(((F8-C8)/C8)*100)</f>
        <v>-4.589301397844455</v>
      </c>
      <c r="J8" s="142">
        <v>0</v>
      </c>
      <c r="K8" s="142">
        <f t="shared" ref="K8:K13" si="4">(((H8-E8)/E8)*100)</f>
        <v>-4.589301397844455</v>
      </c>
    </row>
    <row r="9" spans="1:14" x14ac:dyDescent="0.3">
      <c r="A9" s="140">
        <v>3</v>
      </c>
      <c r="B9" s="365" t="s">
        <v>14</v>
      </c>
      <c r="C9" s="141"/>
      <c r="D9" s="141">
        <v>29632419.120000001</v>
      </c>
      <c r="E9" s="141">
        <f t="shared" si="1"/>
        <v>29632419.120000001</v>
      </c>
      <c r="F9" s="141"/>
      <c r="G9" s="141">
        <f>'ตารางที่ 2'!N105</f>
        <v>82157022.730000004</v>
      </c>
      <c r="H9" s="141">
        <f t="shared" si="2"/>
        <v>82157022.730000004</v>
      </c>
      <c r="I9" s="143">
        <v>0</v>
      </c>
      <c r="J9" s="142">
        <f t="shared" ref="J9:J13" si="5">(((G9-D9)/D9)*100)</f>
        <v>177.25384956690635</v>
      </c>
      <c r="K9" s="142">
        <f t="shared" si="4"/>
        <v>177.25384956690635</v>
      </c>
      <c r="L9" s="680"/>
    </row>
    <row r="10" spans="1:14" x14ac:dyDescent="0.3">
      <c r="A10" s="140">
        <v>4</v>
      </c>
      <c r="B10" s="365" t="s">
        <v>15</v>
      </c>
      <c r="C10" s="141"/>
      <c r="D10" s="141">
        <v>21715960.350000001</v>
      </c>
      <c r="E10" s="141">
        <f t="shared" si="1"/>
        <v>21715960.350000001</v>
      </c>
      <c r="F10" s="141"/>
      <c r="G10" s="141">
        <f>'ตารางที่ 2'!O105</f>
        <v>24048768.999999996</v>
      </c>
      <c r="H10" s="141">
        <f t="shared" si="2"/>
        <v>24048768.999999996</v>
      </c>
      <c r="I10" s="143">
        <v>0</v>
      </c>
      <c r="J10" s="142">
        <f t="shared" si="5"/>
        <v>10.74236926390407</v>
      </c>
      <c r="K10" s="142">
        <f t="shared" si="4"/>
        <v>10.74236926390407</v>
      </c>
    </row>
    <row r="11" spans="1:14" x14ac:dyDescent="0.3">
      <c r="A11" s="140">
        <v>5</v>
      </c>
      <c r="B11" s="365" t="s">
        <v>320</v>
      </c>
      <c r="C11" s="141"/>
      <c r="D11" s="141">
        <v>159767007.31999999</v>
      </c>
      <c r="E11" s="141">
        <f t="shared" si="1"/>
        <v>159767007.31999999</v>
      </c>
      <c r="F11" s="141"/>
      <c r="G11" s="141">
        <f>'ตารางที่ 2'!P105</f>
        <v>136899773.08130002</v>
      </c>
      <c r="H11" s="141">
        <f t="shared" si="2"/>
        <v>136899773.08130002</v>
      </c>
      <c r="I11" s="143">
        <v>0</v>
      </c>
      <c r="J11" s="142">
        <f t="shared" si="5"/>
        <v>-14.312863852358959</v>
      </c>
      <c r="K11" s="142">
        <f t="shared" si="4"/>
        <v>-14.312863852358959</v>
      </c>
    </row>
    <row r="12" spans="1:14" x14ac:dyDescent="0.3">
      <c r="A12" s="140">
        <v>6</v>
      </c>
      <c r="B12" s="365" t="s">
        <v>321</v>
      </c>
      <c r="C12" s="141"/>
      <c r="D12" s="141">
        <v>9000000</v>
      </c>
      <c r="E12" s="141">
        <f t="shared" si="1"/>
        <v>9000000</v>
      </c>
      <c r="F12" s="141"/>
      <c r="G12" s="141">
        <f>'ตารางที่ 2'!R105</f>
        <v>9000000</v>
      </c>
      <c r="H12" s="141">
        <f t="shared" si="2"/>
        <v>9000000</v>
      </c>
      <c r="I12" s="143">
        <v>0</v>
      </c>
      <c r="J12" s="142">
        <f t="shared" si="5"/>
        <v>0</v>
      </c>
      <c r="K12" s="142">
        <f t="shared" si="4"/>
        <v>0</v>
      </c>
    </row>
    <row r="13" spans="1:14" x14ac:dyDescent="0.3">
      <c r="A13" s="140">
        <v>7</v>
      </c>
      <c r="B13" s="365" t="s">
        <v>18</v>
      </c>
      <c r="C13" s="141"/>
      <c r="D13" s="141">
        <v>3000000</v>
      </c>
      <c r="E13" s="141">
        <f t="shared" si="1"/>
        <v>3000000</v>
      </c>
      <c r="F13" s="141"/>
      <c r="G13" s="141">
        <f>'ตารางที่ 2'!S105</f>
        <v>3000000.0000000005</v>
      </c>
      <c r="H13" s="141">
        <f t="shared" si="2"/>
        <v>3000000.0000000005</v>
      </c>
      <c r="I13" s="143">
        <v>0</v>
      </c>
      <c r="J13" s="142">
        <f t="shared" si="5"/>
        <v>1.5522042910257976E-14</v>
      </c>
      <c r="K13" s="142">
        <f t="shared" si="4"/>
        <v>1.5522042910257976E-14</v>
      </c>
    </row>
    <row r="14" spans="1:14" x14ac:dyDescent="0.3">
      <c r="A14" s="140">
        <v>8</v>
      </c>
      <c r="B14" s="365" t="s">
        <v>20</v>
      </c>
      <c r="C14" s="141"/>
      <c r="D14" s="141">
        <v>0</v>
      </c>
      <c r="E14" s="141">
        <f t="shared" si="1"/>
        <v>0</v>
      </c>
      <c r="F14" s="141"/>
      <c r="G14" s="141"/>
      <c r="H14" s="141">
        <f t="shared" si="2"/>
        <v>0</v>
      </c>
      <c r="I14" s="143">
        <v>0</v>
      </c>
      <c r="J14" s="142">
        <v>0</v>
      </c>
      <c r="K14" s="142">
        <v>0</v>
      </c>
    </row>
    <row r="15" spans="1:14" s="13" customFormat="1" ht="19.5" thickBot="1" x14ac:dyDescent="0.35">
      <c r="A15" s="778" t="s">
        <v>1</v>
      </c>
      <c r="B15" s="779"/>
      <c r="C15" s="144">
        <f>SUM(C7:C14)</f>
        <v>174521990.72</v>
      </c>
      <c r="D15" s="144">
        <f>SUM(D7:D14)</f>
        <v>223115386.78999999</v>
      </c>
      <c r="E15" s="144">
        <f>SUM(C15:D15)</f>
        <v>397637377.50999999</v>
      </c>
      <c r="F15" s="144">
        <f>SUM(F7:F14)</f>
        <v>180154932.3600001</v>
      </c>
      <c r="G15" s="144">
        <f>SUM(G7:G14)</f>
        <v>255105564.81130004</v>
      </c>
      <c r="H15" s="144">
        <f>SUM(F15:G15)</f>
        <v>435260497.17130017</v>
      </c>
      <c r="L15" s="91"/>
      <c r="M15" s="282"/>
      <c r="N15" s="282"/>
    </row>
    <row r="18" spans="2:2" x14ac:dyDescent="0.3">
      <c r="B18" s="139"/>
    </row>
    <row r="19" spans="2:2" x14ac:dyDescent="0.3">
      <c r="B19" s="139"/>
    </row>
    <row r="20" spans="2:2" ht="19.5" customHeight="1" x14ac:dyDescent="0.3">
      <c r="B20" s="139"/>
    </row>
    <row r="21" spans="2:2" x14ac:dyDescent="0.3">
      <c r="B21" s="16"/>
    </row>
  </sheetData>
  <mergeCells count="18">
    <mergeCell ref="J5:J6"/>
    <mergeCell ref="E5:E6"/>
    <mergeCell ref="K5:K6"/>
    <mergeCell ref="A1:K1"/>
    <mergeCell ref="A2:K2"/>
    <mergeCell ref="A4:A6"/>
    <mergeCell ref="B4:B6"/>
    <mergeCell ref="C4:E4"/>
    <mergeCell ref="F4:H4"/>
    <mergeCell ref="I4:K4"/>
    <mergeCell ref="C5:C6"/>
    <mergeCell ref="D5:D6"/>
    <mergeCell ref="J3:K3"/>
    <mergeCell ref="A15:B15"/>
    <mergeCell ref="F5:F6"/>
    <mergeCell ref="G5:G6"/>
    <mergeCell ref="H5:H6"/>
    <mergeCell ref="I5:I6"/>
  </mergeCells>
  <pageMargins left="0.39370078740157483" right="0.27559055118110237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3" workbookViewId="0">
      <selection activeCell="D33" sqref="D33"/>
    </sheetView>
  </sheetViews>
  <sheetFormatPr defaultColWidth="8.85546875" defaultRowHeight="21" customHeight="1" x14ac:dyDescent="0.35"/>
  <cols>
    <col min="1" max="1" width="12.140625" style="6" bestFit="1" customWidth="1"/>
    <col min="2" max="2" width="44.140625" style="6" customWidth="1"/>
    <col min="3" max="3" width="20.85546875" style="6" customWidth="1"/>
    <col min="4" max="4" width="21" style="6" bestFit="1" customWidth="1"/>
    <col min="5" max="16384" width="8.85546875" style="6"/>
  </cols>
  <sheetData>
    <row r="1" spans="1:4" ht="21" customHeight="1" x14ac:dyDescent="0.35">
      <c r="A1" s="72" t="s">
        <v>43</v>
      </c>
      <c r="B1" s="84"/>
    </row>
    <row r="2" spans="1:4" ht="21" customHeight="1" x14ac:dyDescent="0.35">
      <c r="A2" s="84"/>
      <c r="B2" s="84" t="s">
        <v>44</v>
      </c>
      <c r="D2" s="234">
        <v>225545544239.4361</v>
      </c>
    </row>
    <row r="3" spans="1:4" ht="21" customHeight="1" x14ac:dyDescent="0.35">
      <c r="A3" s="85" t="s">
        <v>511</v>
      </c>
      <c r="B3" s="85" t="s">
        <v>512</v>
      </c>
      <c r="C3" s="99">
        <v>9100</v>
      </c>
    </row>
    <row r="4" spans="1:4" ht="21" customHeight="1" x14ac:dyDescent="0.35">
      <c r="A4" s="85" t="s">
        <v>324</v>
      </c>
      <c r="B4" s="85" t="s">
        <v>22</v>
      </c>
      <c r="C4" s="99">
        <v>735890801.46999991</v>
      </c>
    </row>
    <row r="5" spans="1:4" ht="21" customHeight="1" x14ac:dyDescent="0.35">
      <c r="A5" s="85" t="s">
        <v>325</v>
      </c>
      <c r="B5" s="85" t="s">
        <v>23</v>
      </c>
      <c r="C5" s="99">
        <v>1729343.64</v>
      </c>
    </row>
    <row r="6" spans="1:4" ht="21" customHeight="1" x14ac:dyDescent="0.35">
      <c r="A6" s="85" t="s">
        <v>326</v>
      </c>
      <c r="B6" s="85" t="s">
        <v>24</v>
      </c>
      <c r="C6" s="99">
        <v>7540070.4700000025</v>
      </c>
    </row>
    <row r="7" spans="1:4" ht="21" customHeight="1" x14ac:dyDescent="0.35">
      <c r="A7" s="85" t="s">
        <v>327</v>
      </c>
      <c r="B7" s="85" t="s">
        <v>25</v>
      </c>
      <c r="C7" s="99">
        <v>130677770.81999995</v>
      </c>
    </row>
    <row r="8" spans="1:4" ht="21" customHeight="1" x14ac:dyDescent="0.35">
      <c r="A8" s="85" t="s">
        <v>328</v>
      </c>
      <c r="B8" s="85" t="s">
        <v>26</v>
      </c>
      <c r="C8" s="99">
        <v>9188465.4000000004</v>
      </c>
    </row>
    <row r="9" spans="1:4" ht="21" customHeight="1" x14ac:dyDescent="0.35">
      <c r="A9" s="85" t="s">
        <v>329</v>
      </c>
      <c r="B9" s="85" t="s">
        <v>27</v>
      </c>
      <c r="C9" s="99">
        <v>40925959.019999996</v>
      </c>
    </row>
    <row r="10" spans="1:4" ht="21" customHeight="1" x14ac:dyDescent="0.35">
      <c r="A10" s="85" t="s">
        <v>330</v>
      </c>
      <c r="B10" s="85" t="s">
        <v>28</v>
      </c>
      <c r="C10" s="99">
        <v>30748934.199999999</v>
      </c>
    </row>
    <row r="11" spans="1:4" ht="21" customHeight="1" x14ac:dyDescent="0.35">
      <c r="A11" s="85" t="s">
        <v>331</v>
      </c>
      <c r="B11" s="85" t="s">
        <v>29</v>
      </c>
      <c r="C11" s="99">
        <v>3637643.0700000003</v>
      </c>
    </row>
    <row r="12" spans="1:4" ht="21" customHeight="1" x14ac:dyDescent="0.35">
      <c r="A12" s="85" t="s">
        <v>513</v>
      </c>
      <c r="B12" s="85" t="s">
        <v>514</v>
      </c>
      <c r="C12" s="99">
        <v>38838</v>
      </c>
    </row>
    <row r="13" spans="1:4" ht="21" customHeight="1" x14ac:dyDescent="0.35">
      <c r="A13" s="85" t="s">
        <v>332</v>
      </c>
      <c r="B13" s="85" t="s">
        <v>30</v>
      </c>
      <c r="C13" s="99">
        <v>19315856.180000003</v>
      </c>
    </row>
    <row r="14" spans="1:4" ht="21" customHeight="1" x14ac:dyDescent="0.35">
      <c r="A14" s="85" t="s">
        <v>333</v>
      </c>
      <c r="B14" s="85" t="s">
        <v>31</v>
      </c>
      <c r="C14" s="99">
        <v>32925</v>
      </c>
    </row>
    <row r="15" spans="1:4" ht="21" customHeight="1" x14ac:dyDescent="0.35">
      <c r="A15" s="85" t="s">
        <v>334</v>
      </c>
      <c r="B15" s="85" t="s">
        <v>32</v>
      </c>
      <c r="C15" s="99">
        <v>1583451.5</v>
      </c>
    </row>
    <row r="16" spans="1:4" ht="21" customHeight="1" x14ac:dyDescent="0.35">
      <c r="A16" s="85" t="s">
        <v>335</v>
      </c>
      <c r="B16" s="85" t="s">
        <v>33</v>
      </c>
      <c r="C16" s="99">
        <v>97906116.330000013</v>
      </c>
    </row>
    <row r="17" spans="1:4" ht="21" customHeight="1" x14ac:dyDescent="0.35">
      <c r="A17" s="85" t="s">
        <v>336</v>
      </c>
      <c r="B17" s="85" t="s">
        <v>34</v>
      </c>
      <c r="C17" s="99">
        <v>40024912.109999985</v>
      </c>
    </row>
    <row r="18" spans="1:4" ht="21" customHeight="1" x14ac:dyDescent="0.35">
      <c r="A18" s="85" t="s">
        <v>337</v>
      </c>
      <c r="B18" s="85" t="s">
        <v>35</v>
      </c>
      <c r="C18" s="99">
        <v>2622065</v>
      </c>
    </row>
    <row r="19" spans="1:4" ht="21" customHeight="1" x14ac:dyDescent="0.35">
      <c r="A19" s="85" t="s">
        <v>338</v>
      </c>
      <c r="B19" s="85" t="s">
        <v>36</v>
      </c>
      <c r="C19" s="99">
        <v>933995.39</v>
      </c>
    </row>
    <row r="20" spans="1:4" ht="21" customHeight="1" x14ac:dyDescent="0.35">
      <c r="A20" s="85" t="s">
        <v>515</v>
      </c>
      <c r="B20" s="85" t="s">
        <v>516</v>
      </c>
      <c r="C20" s="99">
        <v>39405</v>
      </c>
    </row>
    <row r="21" spans="1:4" ht="21" customHeight="1" x14ac:dyDescent="0.35">
      <c r="A21" s="85" t="s">
        <v>339</v>
      </c>
      <c r="B21" s="85" t="s">
        <v>37</v>
      </c>
      <c r="C21" s="99">
        <v>29036457.129999995</v>
      </c>
    </row>
    <row r="22" spans="1:4" ht="21" customHeight="1" x14ac:dyDescent="0.35">
      <c r="A22" s="85" t="s">
        <v>340</v>
      </c>
      <c r="B22" s="85" t="s">
        <v>38</v>
      </c>
      <c r="C22" s="99">
        <v>107856424948.40871</v>
      </c>
    </row>
    <row r="23" spans="1:4" ht="21" customHeight="1" x14ac:dyDescent="0.35">
      <c r="A23" s="85" t="s">
        <v>341</v>
      </c>
      <c r="B23" s="85" t="s">
        <v>39</v>
      </c>
      <c r="C23" s="99">
        <v>61524538.320000045</v>
      </c>
    </row>
    <row r="24" spans="1:4" ht="21" customHeight="1" x14ac:dyDescent="0.35">
      <c r="A24" s="85" t="s">
        <v>342</v>
      </c>
      <c r="B24" s="85" t="s">
        <v>40</v>
      </c>
      <c r="C24" s="307">
        <v>109502511409.59007</v>
      </c>
    </row>
    <row r="25" spans="1:4" ht="21" customHeight="1" x14ac:dyDescent="0.35">
      <c r="A25" s="85" t="s">
        <v>517</v>
      </c>
      <c r="B25" s="85" t="s">
        <v>518</v>
      </c>
      <c r="C25" s="307">
        <v>6400942.2000000002</v>
      </c>
    </row>
    <row r="26" spans="1:4" ht="21" customHeight="1" x14ac:dyDescent="0.35">
      <c r="A26" s="85" t="s">
        <v>343</v>
      </c>
      <c r="B26" s="85" t="s">
        <v>344</v>
      </c>
      <c r="C26" s="307">
        <v>4800000</v>
      </c>
    </row>
    <row r="27" spans="1:4" ht="21" customHeight="1" x14ac:dyDescent="0.35">
      <c r="A27" s="85" t="s">
        <v>345</v>
      </c>
      <c r="B27" s="85" t="s">
        <v>41</v>
      </c>
      <c r="C27" s="307">
        <v>1429541099.8199987</v>
      </c>
    </row>
    <row r="28" spans="1:4" ht="21" customHeight="1" x14ac:dyDescent="0.35">
      <c r="A28" s="85" t="s">
        <v>346</v>
      </c>
      <c r="B28" s="85" t="s">
        <v>42</v>
      </c>
      <c r="C28" s="235">
        <v>47434903.589999989</v>
      </c>
      <c r="D28" s="87">
        <f>C3+C4+C5+C6+C7+C8+C9+C10+C11+C12+C13+C14+C15+C16+C17+C18+C19+C20+C21+C22+C23+C24+C25+C26+C27+C28</f>
        <v>220060519951.65878</v>
      </c>
    </row>
    <row r="29" spans="1:4" ht="21" customHeight="1" thickBot="1" x14ac:dyDescent="0.4">
      <c r="B29" s="86" t="s">
        <v>45</v>
      </c>
      <c r="D29" s="194">
        <f>D2-D28</f>
        <v>5485024287.7773132</v>
      </c>
    </row>
    <row r="30" spans="1:4" ht="21" customHeight="1" thickTop="1" x14ac:dyDescent="0.35"/>
    <row r="32" spans="1:4" ht="21" customHeight="1" x14ac:dyDescent="0.35">
      <c r="D32" s="232"/>
    </row>
  </sheetData>
  <pageMargins left="0.37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view="pageBreakPreview" zoomScale="80" zoomScaleNormal="70" zoomScaleSheetLayoutView="80" workbookViewId="0">
      <pane xSplit="2" ySplit="6" topLeftCell="N94" activePane="bottomRight" state="frozen"/>
      <selection pane="topRight" activeCell="C1" sqref="C1"/>
      <selection pane="bottomLeft" activeCell="A7" sqref="A7"/>
      <selection pane="bottomRight" activeCell="B7" sqref="B7:B18"/>
    </sheetView>
  </sheetViews>
  <sheetFormatPr defaultColWidth="13.7109375" defaultRowHeight="20.45" customHeight="1" x14ac:dyDescent="0.3"/>
  <cols>
    <col min="1" max="1" width="11.5703125" style="193" customWidth="1"/>
    <col min="2" max="2" width="36.140625" style="299" customWidth="1"/>
    <col min="3" max="3" width="19.5703125" style="193" bestFit="1" customWidth="1"/>
    <col min="4" max="4" width="16.28515625" style="193" bestFit="1" customWidth="1"/>
    <col min="5" max="5" width="14.5703125" style="303" customWidth="1"/>
    <col min="6" max="6" width="18.7109375" style="193" bestFit="1" customWidth="1"/>
    <col min="7" max="7" width="17.42578125" style="193" customWidth="1"/>
    <col min="8" max="8" width="16.7109375" style="193" customWidth="1"/>
    <col min="9" max="9" width="16.85546875" style="193" customWidth="1"/>
    <col min="10" max="10" width="14.42578125" style="193" bestFit="1" customWidth="1"/>
    <col min="11" max="11" width="17" style="193" customWidth="1"/>
    <col min="12" max="12" width="18.140625" style="193" customWidth="1"/>
    <col min="13" max="13" width="16.28515625" style="193" customWidth="1"/>
    <col min="14" max="14" width="17.140625" style="193" customWidth="1"/>
    <col min="15" max="15" width="16.85546875" style="193" customWidth="1"/>
    <col min="16" max="16" width="17.5703125" style="193" customWidth="1"/>
    <col min="17" max="17" width="16" style="193" customWidth="1"/>
    <col min="18" max="19" width="15.28515625" style="193" customWidth="1"/>
    <col min="20" max="20" width="16.85546875" style="193" bestFit="1" customWidth="1"/>
    <col min="21" max="21" width="18" style="193" customWidth="1"/>
    <col min="22" max="22" width="16.28515625" style="286" bestFit="1" customWidth="1"/>
    <col min="23" max="23" width="14.85546875" style="286" bestFit="1" customWidth="1"/>
    <col min="24" max="24" width="16.28515625" style="286" bestFit="1" customWidth="1"/>
    <col min="25" max="27" width="4.85546875" style="286" bestFit="1" customWidth="1"/>
    <col min="28" max="16384" width="13.7109375" style="193"/>
  </cols>
  <sheetData>
    <row r="1" spans="1:28" s="185" customFormat="1" ht="20.45" customHeight="1" x14ac:dyDescent="0.3">
      <c r="A1" s="686" t="s">
        <v>46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289"/>
      <c r="W1" s="289"/>
      <c r="X1" s="289"/>
      <c r="Y1" s="289"/>
      <c r="Z1" s="289"/>
      <c r="AA1" s="289"/>
    </row>
    <row r="2" spans="1:28" s="185" customFormat="1" ht="20.45" customHeight="1" x14ac:dyDescent="0.3">
      <c r="A2" s="686" t="s">
        <v>522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289"/>
      <c r="W2" s="289"/>
      <c r="X2" s="289"/>
      <c r="Y2" s="289"/>
      <c r="Z2" s="289"/>
      <c r="AA2" s="289"/>
    </row>
    <row r="3" spans="1:28" s="185" customFormat="1" ht="20.45" customHeight="1" x14ac:dyDescent="0.3">
      <c r="A3" s="190"/>
      <c r="B3" s="191"/>
      <c r="D3" s="308"/>
      <c r="V3" s="289"/>
      <c r="W3" s="289"/>
      <c r="X3" s="289"/>
      <c r="Y3" s="289"/>
      <c r="Z3" s="289"/>
      <c r="AA3" s="289"/>
    </row>
    <row r="4" spans="1:28" s="185" customFormat="1" ht="17.25" x14ac:dyDescent="0.3">
      <c r="A4" s="682" t="s">
        <v>47</v>
      </c>
      <c r="B4" s="684" t="s">
        <v>48</v>
      </c>
      <c r="C4" s="689" t="s">
        <v>49</v>
      </c>
      <c r="D4" s="690"/>
      <c r="E4" s="690"/>
      <c r="F4" s="690"/>
      <c r="G4" s="690"/>
      <c r="H4" s="690"/>
      <c r="I4" s="690"/>
      <c r="J4" s="690"/>
      <c r="K4" s="690"/>
      <c r="L4" s="691"/>
      <c r="M4" s="689" t="s">
        <v>50</v>
      </c>
      <c r="N4" s="690"/>
      <c r="O4" s="690"/>
      <c r="P4" s="690"/>
      <c r="Q4" s="690"/>
      <c r="R4" s="690"/>
      <c r="S4" s="690"/>
      <c r="T4" s="691"/>
      <c r="U4" s="687" t="s">
        <v>51</v>
      </c>
      <c r="V4" s="289"/>
      <c r="W4" s="289"/>
      <c r="X4" s="289"/>
      <c r="Y4" s="289"/>
      <c r="Z4" s="289"/>
      <c r="AA4" s="289"/>
    </row>
    <row r="5" spans="1:28" s="185" customFormat="1" ht="69" x14ac:dyDescent="0.3">
      <c r="A5" s="683"/>
      <c r="B5" s="685"/>
      <c r="C5" s="320" t="s">
        <v>13</v>
      </c>
      <c r="D5" s="321" t="s">
        <v>14</v>
      </c>
      <c r="E5" s="320" t="s">
        <v>15</v>
      </c>
      <c r="F5" s="321" t="s">
        <v>519</v>
      </c>
      <c r="G5" s="321" t="s">
        <v>52</v>
      </c>
      <c r="H5" s="151" t="s">
        <v>18</v>
      </c>
      <c r="I5" s="151" t="s">
        <v>520</v>
      </c>
      <c r="J5" s="321" t="s">
        <v>19</v>
      </c>
      <c r="K5" s="321" t="s">
        <v>20</v>
      </c>
      <c r="L5" s="321" t="s">
        <v>53</v>
      </c>
      <c r="M5" s="320" t="s">
        <v>13</v>
      </c>
      <c r="N5" s="321" t="s">
        <v>14</v>
      </c>
      <c r="O5" s="320" t="s">
        <v>15</v>
      </c>
      <c r="P5" s="321" t="s">
        <v>519</v>
      </c>
      <c r="Q5" s="321" t="s">
        <v>52</v>
      </c>
      <c r="R5" s="321" t="s">
        <v>521</v>
      </c>
      <c r="S5" s="151" t="s">
        <v>18</v>
      </c>
      <c r="T5" s="192" t="s">
        <v>54</v>
      </c>
      <c r="U5" s="688"/>
      <c r="V5" s="289"/>
      <c r="W5" s="289"/>
      <c r="X5" s="289"/>
      <c r="Y5" s="289"/>
      <c r="Z5" s="289"/>
      <c r="AA5" s="289"/>
    </row>
    <row r="6" spans="1:28" s="185" customFormat="1" ht="17.25" x14ac:dyDescent="0.3">
      <c r="A6" s="699" t="s">
        <v>55</v>
      </c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1"/>
      <c r="V6" s="289"/>
      <c r="W6" s="289"/>
      <c r="X6" s="289"/>
      <c r="Y6" s="289"/>
      <c r="Z6" s="289"/>
      <c r="AA6" s="289"/>
    </row>
    <row r="7" spans="1:28" ht="18.75" customHeight="1" x14ac:dyDescent="0.3">
      <c r="A7" s="7">
        <v>1500200001</v>
      </c>
      <c r="B7" s="298" t="s">
        <v>370</v>
      </c>
      <c r="C7" s="236">
        <v>38034464.539999999</v>
      </c>
      <c r="D7" s="236">
        <v>3986210</v>
      </c>
      <c r="E7" s="236">
        <v>1932068.4800000002</v>
      </c>
      <c r="F7" s="236">
        <v>14477605.18</v>
      </c>
      <c r="G7" s="236">
        <v>412829.1</v>
      </c>
      <c r="H7" s="9"/>
      <c r="I7" s="9"/>
      <c r="J7" s="9"/>
      <c r="K7" s="9"/>
      <c r="L7" s="236">
        <f>SUM(C7:K7)</f>
        <v>58843177.299999997</v>
      </c>
      <c r="M7" s="236">
        <v>4602475.7701711906</v>
      </c>
      <c r="N7" s="236">
        <v>2146392.9427944948</v>
      </c>
      <c r="O7" s="236">
        <v>611733.39268680452</v>
      </c>
      <c r="P7" s="236">
        <v>5645018.8879695022</v>
      </c>
      <c r="Q7" s="236">
        <v>54441.873704292535</v>
      </c>
      <c r="R7" s="236">
        <v>228934.81717011129</v>
      </c>
      <c r="S7" s="236">
        <v>76311.605723370434</v>
      </c>
      <c r="T7" s="126">
        <f>M7+N7+O7+P7+Q7+R7+S7</f>
        <v>13365309.290219767</v>
      </c>
      <c r="U7" s="126">
        <f>T7+L7</f>
        <v>72208486.590219766</v>
      </c>
      <c r="AB7" s="233"/>
    </row>
    <row r="8" spans="1:28" ht="21.75" customHeight="1" x14ac:dyDescent="0.3">
      <c r="A8" s="7">
        <v>1500200002</v>
      </c>
      <c r="B8" s="298" t="s">
        <v>59</v>
      </c>
      <c r="C8" s="236">
        <v>18439726.999999993</v>
      </c>
      <c r="D8" s="236">
        <v>7838036.0499999998</v>
      </c>
      <c r="E8" s="236">
        <v>2814294.46</v>
      </c>
      <c r="F8" s="236">
        <v>24247245.900000002</v>
      </c>
      <c r="G8" s="236">
        <v>167083.48000000004</v>
      </c>
      <c r="H8" s="9"/>
      <c r="I8" s="9"/>
      <c r="J8" s="9"/>
      <c r="K8" s="236">
        <v>35000</v>
      </c>
      <c r="L8" s="236">
        <f t="shared" ref="L8:L71" si="0">SUM(C8:K8)</f>
        <v>53541386.889999993</v>
      </c>
      <c r="M8" s="236">
        <v>2260144.351423353</v>
      </c>
      <c r="N8" s="236">
        <v>1054032.2486937251</v>
      </c>
      <c r="O8" s="236">
        <v>300404.79105155577</v>
      </c>
      <c r="P8" s="236">
        <v>2660931.4626635946</v>
      </c>
      <c r="Q8" s="236">
        <v>26734.848694072221</v>
      </c>
      <c r="R8" s="236">
        <v>112423.34771746537</v>
      </c>
      <c r="S8" s="236">
        <v>37474.449239155125</v>
      </c>
      <c r="T8" s="126">
        <f t="shared" ref="T8:T60" si="1">M8+N8+O8+P8+Q8+R8+S8</f>
        <v>6452145.4994829204</v>
      </c>
      <c r="U8" s="126">
        <f t="shared" ref="U8:U70" si="2">T8+L8</f>
        <v>59993532.389482915</v>
      </c>
    </row>
    <row r="9" spans="1:28" ht="22.5" customHeight="1" x14ac:dyDescent="0.3">
      <c r="A9" s="7">
        <v>1500200003</v>
      </c>
      <c r="B9" s="298" t="s">
        <v>61</v>
      </c>
      <c r="C9" s="236">
        <v>13076618.279999999</v>
      </c>
      <c r="D9" s="236">
        <v>2604502.1</v>
      </c>
      <c r="E9" s="236">
        <v>30116.9</v>
      </c>
      <c r="F9" s="236">
        <v>5271309.53</v>
      </c>
      <c r="G9" s="236">
        <v>85286.22</v>
      </c>
      <c r="H9" s="9"/>
      <c r="I9" s="9"/>
      <c r="J9" s="9"/>
      <c r="K9" s="9"/>
      <c r="L9" s="236">
        <f t="shared" si="0"/>
        <v>21067833.029999997</v>
      </c>
      <c r="M9" s="236">
        <v>1314993.0771917689</v>
      </c>
      <c r="N9" s="236">
        <v>613255.1265127128</v>
      </c>
      <c r="O9" s="236">
        <v>174780.96933908699</v>
      </c>
      <c r="P9" s="236">
        <v>1620872.3922770005</v>
      </c>
      <c r="Q9" s="236">
        <v>15554.821058369294</v>
      </c>
      <c r="R9" s="236">
        <v>65409.947762888936</v>
      </c>
      <c r="S9" s="236">
        <v>21803.315920962981</v>
      </c>
      <c r="T9" s="126">
        <f t="shared" si="1"/>
        <v>3826669.6500627901</v>
      </c>
      <c r="U9" s="126">
        <f t="shared" si="2"/>
        <v>24894502.680062786</v>
      </c>
    </row>
    <row r="10" spans="1:28" ht="20.45" customHeight="1" x14ac:dyDescent="0.3">
      <c r="A10" s="7">
        <v>1500200004</v>
      </c>
      <c r="B10" s="298" t="s">
        <v>63</v>
      </c>
      <c r="C10" s="236">
        <v>32203166.080000009</v>
      </c>
      <c r="D10" s="236">
        <v>191546.42</v>
      </c>
      <c r="E10" s="236">
        <v>847266.8</v>
      </c>
      <c r="F10" s="236">
        <v>352293732.80000013</v>
      </c>
      <c r="G10" s="236">
        <v>92593619.170000002</v>
      </c>
      <c r="H10" s="9"/>
      <c r="I10" s="9"/>
      <c r="J10" s="9"/>
      <c r="K10" s="9"/>
      <c r="L10" s="236">
        <f t="shared" si="0"/>
        <v>478129331.27000016</v>
      </c>
      <c r="M10" s="236">
        <v>4813039.7577787116</v>
      </c>
      <c r="N10" s="236">
        <v>1015703.8032866806</v>
      </c>
      <c r="O10" s="236">
        <v>1152462.0165796049</v>
      </c>
      <c r="P10" s="236">
        <v>7902616.529167138</v>
      </c>
      <c r="Q10" s="236">
        <v>102564.60135362254</v>
      </c>
      <c r="R10" s="236">
        <v>431296.84306154895</v>
      </c>
      <c r="S10" s="236">
        <v>143765.61435384964</v>
      </c>
      <c r="T10" s="126">
        <f t="shared" si="1"/>
        <v>15561449.165581157</v>
      </c>
      <c r="U10" s="126">
        <f t="shared" si="2"/>
        <v>493690780.43558133</v>
      </c>
    </row>
    <row r="11" spans="1:28" ht="20.45" customHeight="1" x14ac:dyDescent="0.3">
      <c r="A11" s="7">
        <v>1500200005</v>
      </c>
      <c r="B11" s="298" t="s">
        <v>65</v>
      </c>
      <c r="C11" s="236">
        <v>20911574.410000004</v>
      </c>
      <c r="D11" s="236">
        <v>9393447.3500000015</v>
      </c>
      <c r="E11" s="236">
        <v>442359.27</v>
      </c>
      <c r="F11" s="236">
        <v>26779840.75</v>
      </c>
      <c r="G11" s="236">
        <v>3626401.0200000005</v>
      </c>
      <c r="H11" s="9"/>
      <c r="I11" s="9"/>
      <c r="J11" s="9"/>
      <c r="K11" s="9"/>
      <c r="L11" s="236">
        <f t="shared" si="0"/>
        <v>61153622.800000004</v>
      </c>
      <c r="M11" s="236">
        <v>1479652.2495658321</v>
      </c>
      <c r="N11" s="236">
        <v>536598.2356986237</v>
      </c>
      <c r="O11" s="236">
        <v>289480.9804678628</v>
      </c>
      <c r="P11" s="236">
        <v>2173100.735326387</v>
      </c>
      <c r="Q11" s="236">
        <v>25762.672377924144</v>
      </c>
      <c r="R11" s="236">
        <v>108335.2259822848</v>
      </c>
      <c r="S11" s="236">
        <v>36111.741994094933</v>
      </c>
      <c r="T11" s="126">
        <f t="shared" si="1"/>
        <v>4649041.8414130108</v>
      </c>
      <c r="U11" s="126">
        <f t="shared" si="2"/>
        <v>65802664.641413018</v>
      </c>
    </row>
    <row r="12" spans="1:28" ht="20.45" customHeight="1" x14ac:dyDescent="0.3">
      <c r="A12" s="7">
        <v>1500200007</v>
      </c>
      <c r="B12" s="298" t="s">
        <v>67</v>
      </c>
      <c r="C12" s="236">
        <v>11953752.17</v>
      </c>
      <c r="D12" s="9"/>
      <c r="E12" s="236">
        <v>113914</v>
      </c>
      <c r="F12" s="236">
        <v>12818754.82</v>
      </c>
      <c r="G12" s="236">
        <v>494010.74000000011</v>
      </c>
      <c r="H12" s="9"/>
      <c r="I12" s="9"/>
      <c r="J12" s="9"/>
      <c r="K12" s="9"/>
      <c r="L12" s="236">
        <f t="shared" si="0"/>
        <v>25380431.73</v>
      </c>
      <c r="M12" s="236">
        <v>1933126.0486799807</v>
      </c>
      <c r="N12" s="236">
        <v>1111524.9168042918</v>
      </c>
      <c r="O12" s="236">
        <v>169319.06404724051</v>
      </c>
      <c r="P12" s="236">
        <v>1708259.1480263311</v>
      </c>
      <c r="Q12" s="236">
        <v>15068.732900295254</v>
      </c>
      <c r="R12" s="236">
        <v>63365.88689529866</v>
      </c>
      <c r="S12" s="236">
        <v>21121.962298432885</v>
      </c>
      <c r="T12" s="126">
        <f t="shared" si="1"/>
        <v>5021785.7596518723</v>
      </c>
      <c r="U12" s="126">
        <f t="shared" si="2"/>
        <v>30402217.489651874</v>
      </c>
    </row>
    <row r="13" spans="1:28" ht="20.45" customHeight="1" x14ac:dyDescent="0.3">
      <c r="A13" s="7">
        <v>1500200009</v>
      </c>
      <c r="B13" s="298" t="s">
        <v>304</v>
      </c>
      <c r="C13" s="236">
        <v>18081434.500000004</v>
      </c>
      <c r="D13" s="236">
        <v>1414119.1600000001</v>
      </c>
      <c r="E13" s="236">
        <v>6865451.4500000002</v>
      </c>
      <c r="F13" s="236">
        <v>5584805.8500000006</v>
      </c>
      <c r="G13" s="236">
        <v>199034.69</v>
      </c>
      <c r="H13" s="236">
        <v>3941522.1</v>
      </c>
      <c r="I13" s="9"/>
      <c r="J13" s="9"/>
      <c r="K13" s="9"/>
      <c r="L13" s="236">
        <f t="shared" si="0"/>
        <v>36086367.750000007</v>
      </c>
      <c r="M13" s="236">
        <v>1969558.0306816236</v>
      </c>
      <c r="N13" s="236">
        <v>747404.68543736869</v>
      </c>
      <c r="O13" s="236">
        <v>333176.22280263453</v>
      </c>
      <c r="P13" s="236">
        <v>2700198.1944590248</v>
      </c>
      <c r="Q13" s="236">
        <v>29651.377642516469</v>
      </c>
      <c r="R13" s="236">
        <v>124687.71292300704</v>
      </c>
      <c r="S13" s="236">
        <v>41562.570974335678</v>
      </c>
      <c r="T13" s="126">
        <f t="shared" si="1"/>
        <v>5946238.7949205106</v>
      </c>
      <c r="U13" s="126">
        <f t="shared" si="2"/>
        <v>42032606.544920519</v>
      </c>
    </row>
    <row r="14" spans="1:28" ht="20.45" customHeight="1" x14ac:dyDescent="0.3">
      <c r="A14" s="7">
        <v>1500200016</v>
      </c>
      <c r="B14" s="298" t="s">
        <v>70</v>
      </c>
      <c r="C14" s="236">
        <v>8712120.8900000006</v>
      </c>
      <c r="D14" s="9"/>
      <c r="E14" s="236">
        <v>36610</v>
      </c>
      <c r="F14" s="236">
        <v>540105.71000000008</v>
      </c>
      <c r="G14" s="236">
        <v>7900.1899999999987</v>
      </c>
      <c r="H14" s="9"/>
      <c r="I14" s="9"/>
      <c r="J14" s="9"/>
      <c r="K14" s="9"/>
      <c r="L14" s="236">
        <f t="shared" si="0"/>
        <v>9296736.790000001</v>
      </c>
      <c r="M14" s="236">
        <v>503263.70036169619</v>
      </c>
      <c r="N14" s="236">
        <v>172478.00433170047</v>
      </c>
      <c r="O14" s="236">
        <v>92852.38996138997</v>
      </c>
      <c r="P14" s="236">
        <v>736867.84295728989</v>
      </c>
      <c r="Q14" s="236">
        <v>8263.4986872586869</v>
      </c>
      <c r="R14" s="236">
        <v>34749.034749034749</v>
      </c>
      <c r="S14" s="236">
        <v>11583.011583011583</v>
      </c>
      <c r="T14" s="126">
        <f t="shared" si="1"/>
        <v>1560057.4826313816</v>
      </c>
      <c r="U14" s="126">
        <f t="shared" si="2"/>
        <v>10856794.272631383</v>
      </c>
    </row>
    <row r="15" spans="1:28" ht="20.45" customHeight="1" x14ac:dyDescent="0.3">
      <c r="A15" s="7">
        <v>1500200022</v>
      </c>
      <c r="B15" s="298" t="s">
        <v>72</v>
      </c>
      <c r="C15" s="236">
        <v>16659749.129999999</v>
      </c>
      <c r="D15" s="236">
        <v>10364690</v>
      </c>
      <c r="E15" s="236">
        <v>142416</v>
      </c>
      <c r="F15" s="236">
        <v>18557603.029999997</v>
      </c>
      <c r="G15" s="236">
        <v>2300379.1199999996</v>
      </c>
      <c r="H15" s="9"/>
      <c r="I15" s="9"/>
      <c r="J15" s="9"/>
      <c r="K15" s="9"/>
      <c r="L15" s="236">
        <f t="shared" si="0"/>
        <v>48024837.279999994</v>
      </c>
      <c r="M15" s="236">
        <v>1972489.6157876535</v>
      </c>
      <c r="N15" s="236">
        <v>919882.6897690692</v>
      </c>
      <c r="O15" s="236">
        <v>262171.45400863048</v>
      </c>
      <c r="P15" s="236">
        <v>1344527.8064013019</v>
      </c>
      <c r="Q15" s="236">
        <v>23332.231587553943</v>
      </c>
      <c r="R15" s="236">
        <v>98114.921644333415</v>
      </c>
      <c r="S15" s="236">
        <v>32704.973881444468</v>
      </c>
      <c r="T15" s="126">
        <f t="shared" si="1"/>
        <v>4653223.6930799885</v>
      </c>
      <c r="U15" s="126">
        <f t="shared" si="2"/>
        <v>52678060.973079979</v>
      </c>
    </row>
    <row r="16" spans="1:28" ht="20.45" customHeight="1" x14ac:dyDescent="0.3">
      <c r="A16" s="7">
        <v>1500200023</v>
      </c>
      <c r="B16" s="298" t="s">
        <v>74</v>
      </c>
      <c r="C16" s="236">
        <v>15840656.52</v>
      </c>
      <c r="D16" s="236">
        <v>1315649.45</v>
      </c>
      <c r="E16" s="236">
        <v>381928</v>
      </c>
      <c r="F16" s="236">
        <v>12926836.250000002</v>
      </c>
      <c r="G16" s="236">
        <v>7941629.629999998</v>
      </c>
      <c r="H16" s="9"/>
      <c r="I16" s="9"/>
      <c r="J16" s="236">
        <v>0</v>
      </c>
      <c r="K16" s="9"/>
      <c r="L16" s="236">
        <f t="shared" si="0"/>
        <v>38406699.849999994</v>
      </c>
      <c r="M16" s="236">
        <v>1684834.880151954</v>
      </c>
      <c r="N16" s="236">
        <v>785733.13084441319</v>
      </c>
      <c r="O16" s="236">
        <v>223938.11696570521</v>
      </c>
      <c r="P16" s="236">
        <v>1148450.8317677786</v>
      </c>
      <c r="Q16" s="236">
        <v>19929.614481035656</v>
      </c>
      <c r="R16" s="236">
        <v>83806.495571201449</v>
      </c>
      <c r="S16" s="236">
        <v>27935.498523733819</v>
      </c>
      <c r="T16" s="126">
        <f t="shared" si="1"/>
        <v>3974628.5683058226</v>
      </c>
      <c r="U16" s="126">
        <f t="shared" si="2"/>
        <v>42381328.418305814</v>
      </c>
    </row>
    <row r="17" spans="1:21" ht="20.45" customHeight="1" x14ac:dyDescent="0.3">
      <c r="A17" s="7">
        <v>1500200024</v>
      </c>
      <c r="B17" s="298" t="s">
        <v>76</v>
      </c>
      <c r="C17" s="236">
        <v>17469005.07</v>
      </c>
      <c r="D17" s="236">
        <v>741425</v>
      </c>
      <c r="E17" s="236">
        <v>138926</v>
      </c>
      <c r="F17" s="236">
        <v>27693895.780000001</v>
      </c>
      <c r="G17" s="236">
        <v>1323051.6000000001</v>
      </c>
      <c r="H17" s="9"/>
      <c r="I17" s="9"/>
      <c r="J17" s="9"/>
      <c r="K17" s="9"/>
      <c r="L17" s="236">
        <f t="shared" si="0"/>
        <v>47366303.450000003</v>
      </c>
      <c r="M17" s="236">
        <v>1643741.346489711</v>
      </c>
      <c r="N17" s="236">
        <v>766568.908140891</v>
      </c>
      <c r="O17" s="236">
        <v>218476.21167385875</v>
      </c>
      <c r="P17" s="236">
        <v>1120439.8353344183</v>
      </c>
      <c r="Q17" s="236">
        <v>19443.526322961618</v>
      </c>
      <c r="R17" s="236">
        <v>81762.434703611172</v>
      </c>
      <c r="S17" s="236">
        <v>27254.144901203726</v>
      </c>
      <c r="T17" s="126">
        <f t="shared" si="1"/>
        <v>3877686.4075666559</v>
      </c>
      <c r="U17" s="126">
        <f t="shared" si="2"/>
        <v>51243989.857566662</v>
      </c>
    </row>
    <row r="18" spans="1:21" ht="20.45" customHeight="1" x14ac:dyDescent="0.3">
      <c r="A18" s="7">
        <v>1500200025</v>
      </c>
      <c r="B18" s="298" t="s">
        <v>78</v>
      </c>
      <c r="C18" s="236">
        <v>21521362.289999999</v>
      </c>
      <c r="D18" s="236">
        <v>128400</v>
      </c>
      <c r="E18" s="236">
        <v>179056.75</v>
      </c>
      <c r="F18" s="236">
        <v>31902081.600000001</v>
      </c>
      <c r="G18" s="236">
        <v>1655271.1900000002</v>
      </c>
      <c r="H18" s="9"/>
      <c r="I18" s="9"/>
      <c r="J18" s="9"/>
      <c r="K18" s="9"/>
      <c r="L18" s="236">
        <f t="shared" si="0"/>
        <v>55386171.829999998</v>
      </c>
      <c r="M18" s="236">
        <v>2013583.1494498963</v>
      </c>
      <c r="N18" s="236">
        <v>939046.91247259139</v>
      </c>
      <c r="O18" s="236">
        <v>267633.35930047696</v>
      </c>
      <c r="P18" s="236">
        <v>1372538.8015346623</v>
      </c>
      <c r="Q18" s="236">
        <v>23818.319745627985</v>
      </c>
      <c r="R18" s="236">
        <v>100158.98251192369</v>
      </c>
      <c r="S18" s="236">
        <v>33386.327503974564</v>
      </c>
      <c r="T18" s="126">
        <f t="shared" si="1"/>
        <v>4750165.8525191536</v>
      </c>
      <c r="U18" s="126">
        <f t="shared" si="2"/>
        <v>60136337.682519153</v>
      </c>
    </row>
    <row r="19" spans="1:21" ht="20.45" customHeight="1" x14ac:dyDescent="0.3">
      <c r="A19" s="7">
        <v>1500200026</v>
      </c>
      <c r="B19" s="298" t="s">
        <v>80</v>
      </c>
      <c r="C19" s="236">
        <v>14896080.720000001</v>
      </c>
      <c r="D19" s="236">
        <v>1084915</v>
      </c>
      <c r="E19" s="236">
        <v>220639</v>
      </c>
      <c r="F19" s="236">
        <v>70879054.870000005</v>
      </c>
      <c r="G19" s="236">
        <v>3677847.01</v>
      </c>
      <c r="H19" s="9"/>
      <c r="I19" s="9"/>
      <c r="J19" s="236">
        <v>0</v>
      </c>
      <c r="K19" s="9"/>
      <c r="L19" s="236">
        <f t="shared" si="0"/>
        <v>90758536.600000009</v>
      </c>
      <c r="M19" s="236">
        <v>1397180.1445162545</v>
      </c>
      <c r="N19" s="236">
        <v>651583.57191975729</v>
      </c>
      <c r="O19" s="236">
        <v>185704.77992277994</v>
      </c>
      <c r="P19" s="236">
        <v>952373.86453425547</v>
      </c>
      <c r="Q19" s="236">
        <v>16526.997374517374</v>
      </c>
      <c r="R19" s="236">
        <v>69498.069498069497</v>
      </c>
      <c r="S19" s="236">
        <v>23166.023166023166</v>
      </c>
      <c r="T19" s="126">
        <f t="shared" si="1"/>
        <v>3296033.4509316576</v>
      </c>
      <c r="U19" s="126">
        <f t="shared" si="2"/>
        <v>94054570.050931662</v>
      </c>
    </row>
    <row r="20" spans="1:21" ht="20.45" customHeight="1" x14ac:dyDescent="0.3">
      <c r="A20" s="7">
        <v>1500200027</v>
      </c>
      <c r="B20" s="298" t="s">
        <v>82</v>
      </c>
      <c r="C20" s="236">
        <v>16271670.599999998</v>
      </c>
      <c r="D20" s="236">
        <v>718140</v>
      </c>
      <c r="E20" s="236">
        <v>249604</v>
      </c>
      <c r="F20" s="236">
        <v>14310985.089999998</v>
      </c>
      <c r="G20" s="9"/>
      <c r="H20" s="9"/>
      <c r="I20" s="9"/>
      <c r="J20" s="9"/>
      <c r="K20" s="9"/>
      <c r="L20" s="236">
        <f t="shared" si="0"/>
        <v>31550399.689999998</v>
      </c>
      <c r="M20" s="236">
        <v>1972489.6157876535</v>
      </c>
      <c r="N20" s="236">
        <v>919882.6897690692</v>
      </c>
      <c r="O20" s="236">
        <v>262171.45400863048</v>
      </c>
      <c r="P20" s="236">
        <v>1344527.8064013019</v>
      </c>
      <c r="Q20" s="236">
        <v>23332.231587553943</v>
      </c>
      <c r="R20" s="236">
        <v>98114.921644333415</v>
      </c>
      <c r="S20" s="236">
        <v>32704.973881444468</v>
      </c>
      <c r="T20" s="126">
        <f t="shared" si="1"/>
        <v>4653223.6930799885</v>
      </c>
      <c r="U20" s="126">
        <f t="shared" si="2"/>
        <v>36203623.383079983</v>
      </c>
    </row>
    <row r="21" spans="1:21" ht="20.45" customHeight="1" x14ac:dyDescent="0.3">
      <c r="A21" s="7">
        <v>1500200028</v>
      </c>
      <c r="B21" s="298" t="s">
        <v>84</v>
      </c>
      <c r="C21" s="236">
        <v>14839255</v>
      </c>
      <c r="D21" s="236">
        <v>708140</v>
      </c>
      <c r="E21" s="236">
        <v>244049</v>
      </c>
      <c r="F21" s="236">
        <v>27732069.610000003</v>
      </c>
      <c r="G21" s="236">
        <v>5699028.9799999995</v>
      </c>
      <c r="H21" s="9"/>
      <c r="I21" s="9"/>
      <c r="J21" s="9"/>
      <c r="K21" s="9"/>
      <c r="L21" s="236">
        <f t="shared" si="0"/>
        <v>49222542.589999996</v>
      </c>
      <c r="M21" s="236">
        <v>1684834.880151954</v>
      </c>
      <c r="N21" s="236">
        <v>785733.13084441319</v>
      </c>
      <c r="O21" s="236">
        <v>223938.11696570521</v>
      </c>
      <c r="P21" s="236">
        <v>1148450.8304677787</v>
      </c>
      <c r="Q21" s="236">
        <v>19929.614481035656</v>
      </c>
      <c r="R21" s="236">
        <v>83806.495571201449</v>
      </c>
      <c r="S21" s="236">
        <v>27935.498523733819</v>
      </c>
      <c r="T21" s="126">
        <f t="shared" si="1"/>
        <v>3974628.5670058224</v>
      </c>
      <c r="U21" s="126">
        <f t="shared" si="2"/>
        <v>53197171.157005817</v>
      </c>
    </row>
    <row r="22" spans="1:21" ht="20.45" customHeight="1" x14ac:dyDescent="0.3">
      <c r="A22" s="7">
        <v>1500200029</v>
      </c>
      <c r="B22" s="298" t="s">
        <v>86</v>
      </c>
      <c r="C22" s="236">
        <v>16912828.77</v>
      </c>
      <c r="D22" s="236">
        <v>1346725</v>
      </c>
      <c r="E22" s="236">
        <v>334507</v>
      </c>
      <c r="F22" s="236">
        <v>38909225.369999997</v>
      </c>
      <c r="G22" s="236">
        <v>4559797.16</v>
      </c>
      <c r="H22" s="9"/>
      <c r="I22" s="9"/>
      <c r="J22" s="9"/>
      <c r="K22" s="9"/>
      <c r="L22" s="236">
        <f t="shared" si="0"/>
        <v>62063083.299999997</v>
      </c>
      <c r="M22" s="236">
        <v>1684834.880151954</v>
      </c>
      <c r="N22" s="236">
        <v>785733.13084441319</v>
      </c>
      <c r="O22" s="236">
        <v>223938.11696570521</v>
      </c>
      <c r="P22" s="236">
        <v>1148450.8304677787</v>
      </c>
      <c r="Q22" s="236">
        <v>19929.614481035656</v>
      </c>
      <c r="R22" s="236">
        <v>83806.495571201449</v>
      </c>
      <c r="S22" s="236">
        <v>27935.498523733819</v>
      </c>
      <c r="T22" s="126">
        <f t="shared" si="1"/>
        <v>3974628.5670058224</v>
      </c>
      <c r="U22" s="126">
        <f t="shared" si="2"/>
        <v>66037711.867005818</v>
      </c>
    </row>
    <row r="23" spans="1:21" ht="20.45" customHeight="1" x14ac:dyDescent="0.3">
      <c r="A23" s="7">
        <v>1500200030</v>
      </c>
      <c r="B23" s="298" t="s">
        <v>88</v>
      </c>
      <c r="C23" s="236">
        <v>15732655.869999997</v>
      </c>
      <c r="D23" s="9"/>
      <c r="E23" s="236">
        <v>387110</v>
      </c>
      <c r="F23" s="236">
        <v>24460962.460000001</v>
      </c>
      <c r="G23" s="236">
        <v>33338.619999999995</v>
      </c>
      <c r="H23" s="9"/>
      <c r="I23" s="9"/>
      <c r="J23" s="9"/>
      <c r="K23" s="9"/>
      <c r="L23" s="236">
        <f t="shared" si="0"/>
        <v>40614066.949999996</v>
      </c>
      <c r="M23" s="236">
        <v>1438273.6781784974</v>
      </c>
      <c r="N23" s="236">
        <v>670747.79462327959</v>
      </c>
      <c r="O23" s="236">
        <v>191166.6852146264</v>
      </c>
      <c r="P23" s="236">
        <v>980384.85966761597</v>
      </c>
      <c r="Q23" s="236">
        <v>17013.085532591416</v>
      </c>
      <c r="R23" s="236">
        <v>71542.130365659774</v>
      </c>
      <c r="S23" s="236">
        <v>23847.376788553258</v>
      </c>
      <c r="T23" s="126">
        <f t="shared" si="1"/>
        <v>3392975.6103708241</v>
      </c>
      <c r="U23" s="126">
        <f t="shared" si="2"/>
        <v>44007042.560370818</v>
      </c>
    </row>
    <row r="24" spans="1:21" ht="20.45" customHeight="1" x14ac:dyDescent="0.3">
      <c r="A24" s="7">
        <v>1500200031</v>
      </c>
      <c r="B24" s="298" t="s">
        <v>90</v>
      </c>
      <c r="C24" s="236">
        <v>22439660.699999999</v>
      </c>
      <c r="D24" s="236">
        <v>1650147.75</v>
      </c>
      <c r="E24" s="236">
        <v>203909</v>
      </c>
      <c r="F24" s="236">
        <v>20184927.039999999</v>
      </c>
      <c r="G24" s="236">
        <v>9364996.8699999973</v>
      </c>
      <c r="H24" s="9"/>
      <c r="I24" s="9"/>
      <c r="J24" s="9"/>
      <c r="K24" s="236">
        <v>57710</v>
      </c>
      <c r="L24" s="236">
        <f t="shared" si="0"/>
        <v>53901351.359999992</v>
      </c>
      <c r="M24" s="236">
        <v>2260144.351423353</v>
      </c>
      <c r="N24" s="236">
        <v>1054032.2486937251</v>
      </c>
      <c r="O24" s="236">
        <v>300404.79105155577</v>
      </c>
      <c r="P24" s="236">
        <v>1540604.772334825</v>
      </c>
      <c r="Q24" s="236">
        <v>26734.848694072221</v>
      </c>
      <c r="R24" s="236">
        <v>112423.34771746537</v>
      </c>
      <c r="S24" s="236">
        <v>37474.449239155125</v>
      </c>
      <c r="T24" s="126">
        <f t="shared" si="1"/>
        <v>5331818.809154151</v>
      </c>
      <c r="U24" s="126">
        <f t="shared" si="2"/>
        <v>59233170.169154145</v>
      </c>
    </row>
    <row r="25" spans="1:21" ht="20.45" customHeight="1" x14ac:dyDescent="0.3">
      <c r="A25" s="7">
        <v>1500200032</v>
      </c>
      <c r="B25" s="298" t="s">
        <v>92</v>
      </c>
      <c r="C25" s="236">
        <v>15316688.769999998</v>
      </c>
      <c r="D25" s="236">
        <v>1190500</v>
      </c>
      <c r="E25" s="236">
        <v>193517</v>
      </c>
      <c r="F25" s="236">
        <v>14963636.710000001</v>
      </c>
      <c r="G25" s="236">
        <v>70247.990000000005</v>
      </c>
      <c r="H25" s="9"/>
      <c r="I25" s="9"/>
      <c r="J25" s="9"/>
      <c r="K25" s="9"/>
      <c r="L25" s="236">
        <f t="shared" si="0"/>
        <v>31734590.469999995</v>
      </c>
      <c r="M25" s="236">
        <v>1520460.7455029825</v>
      </c>
      <c r="N25" s="236">
        <v>709076.2400303242</v>
      </c>
      <c r="O25" s="236">
        <v>202090.49579831932</v>
      </c>
      <c r="P25" s="236">
        <v>1036406.8499343367</v>
      </c>
      <c r="Q25" s="236">
        <v>17985.261848739498</v>
      </c>
      <c r="R25" s="236">
        <v>75630.252100840342</v>
      </c>
      <c r="S25" s="236">
        <v>25210.084033613446</v>
      </c>
      <c r="T25" s="126">
        <f t="shared" si="1"/>
        <v>3586859.9292491558</v>
      </c>
      <c r="U25" s="126">
        <f t="shared" si="2"/>
        <v>35321450.399249151</v>
      </c>
    </row>
    <row r="26" spans="1:21" ht="20.45" customHeight="1" x14ac:dyDescent="0.3">
      <c r="A26" s="7">
        <v>1500200033</v>
      </c>
      <c r="B26" s="298" t="s">
        <v>94</v>
      </c>
      <c r="C26" s="236">
        <v>15390928.099999998</v>
      </c>
      <c r="D26" s="236">
        <v>618094</v>
      </c>
      <c r="E26" s="236">
        <v>172006</v>
      </c>
      <c r="F26" s="236">
        <v>11458552.209999999</v>
      </c>
      <c r="G26" s="236">
        <v>2026283.2600000002</v>
      </c>
      <c r="H26" s="9"/>
      <c r="I26" s="9"/>
      <c r="J26" s="9"/>
      <c r="K26" s="9"/>
      <c r="L26" s="236">
        <f t="shared" si="0"/>
        <v>29665863.569999997</v>
      </c>
      <c r="M26" s="236">
        <v>1890302.5484631681</v>
      </c>
      <c r="N26" s="236">
        <v>881554.24436202459</v>
      </c>
      <c r="O26" s="236">
        <v>251247.64342493756</v>
      </c>
      <c r="P26" s="236">
        <v>1288505.8161345809</v>
      </c>
      <c r="Q26" s="236">
        <v>22360.055271405865</v>
      </c>
      <c r="R26" s="236">
        <v>94026.799909152847</v>
      </c>
      <c r="S26" s="236">
        <v>31342.266636384284</v>
      </c>
      <c r="T26" s="126">
        <f t="shared" si="1"/>
        <v>4459339.3742016545</v>
      </c>
      <c r="U26" s="126">
        <f t="shared" si="2"/>
        <v>34125202.944201648</v>
      </c>
    </row>
    <row r="27" spans="1:21" ht="20.45" customHeight="1" x14ac:dyDescent="0.3">
      <c r="A27" s="7">
        <v>1500200034</v>
      </c>
      <c r="B27" s="298" t="s">
        <v>96</v>
      </c>
      <c r="C27" s="236">
        <v>14788089.749999996</v>
      </c>
      <c r="D27" s="236">
        <v>1251505</v>
      </c>
      <c r="E27" s="236">
        <v>325338</v>
      </c>
      <c r="F27" s="236">
        <v>7849263.1899999995</v>
      </c>
      <c r="G27" s="236">
        <v>14044067.360000003</v>
      </c>
      <c r="H27" s="9"/>
      <c r="I27" s="9"/>
      <c r="J27" s="9"/>
      <c r="K27" s="236">
        <v>8023004.2599999998</v>
      </c>
      <c r="L27" s="236">
        <f t="shared" si="0"/>
        <v>46281267.559999995</v>
      </c>
      <c r="M27" s="236">
        <v>1520460.7455029825</v>
      </c>
      <c r="N27" s="236">
        <v>709076.2400303242</v>
      </c>
      <c r="O27" s="236">
        <v>202090.49579831932</v>
      </c>
      <c r="P27" s="236">
        <v>1036406.8499343367</v>
      </c>
      <c r="Q27" s="236">
        <v>17985.261848739498</v>
      </c>
      <c r="R27" s="236">
        <v>75630.252100840342</v>
      </c>
      <c r="S27" s="236">
        <v>25210.084033613446</v>
      </c>
      <c r="T27" s="126">
        <f t="shared" si="1"/>
        <v>3586859.9292491558</v>
      </c>
      <c r="U27" s="126">
        <f t="shared" si="2"/>
        <v>49868127.489249147</v>
      </c>
    </row>
    <row r="28" spans="1:21" ht="20.45" customHeight="1" x14ac:dyDescent="0.3">
      <c r="A28" s="7">
        <v>1500200035</v>
      </c>
      <c r="B28" s="298" t="s">
        <v>98</v>
      </c>
      <c r="C28" s="236">
        <v>16800660.25</v>
      </c>
      <c r="D28" s="9"/>
      <c r="E28" s="236">
        <v>132252</v>
      </c>
      <c r="F28" s="236">
        <v>27869906.57</v>
      </c>
      <c r="G28" s="236">
        <v>242581.99999999997</v>
      </c>
      <c r="H28" s="9"/>
      <c r="I28" s="9"/>
      <c r="J28" s="9"/>
      <c r="K28" s="9"/>
      <c r="L28" s="236">
        <f t="shared" si="0"/>
        <v>45045400.82</v>
      </c>
      <c r="M28" s="236">
        <v>1602647.8128274682</v>
      </c>
      <c r="N28" s="236">
        <v>747404.68543736869</v>
      </c>
      <c r="O28" s="236">
        <v>213014.30638201226</v>
      </c>
      <c r="P28" s="236">
        <v>1092428.8402010577</v>
      </c>
      <c r="Q28" s="236">
        <v>18957.438164887579</v>
      </c>
      <c r="R28" s="236">
        <v>79718.373836020895</v>
      </c>
      <c r="S28" s="236">
        <v>26572.791278673631</v>
      </c>
      <c r="T28" s="126">
        <f t="shared" si="1"/>
        <v>3780744.2481274894</v>
      </c>
      <c r="U28" s="126">
        <f t="shared" si="2"/>
        <v>48826145.068127491</v>
      </c>
    </row>
    <row r="29" spans="1:21" ht="20.45" customHeight="1" x14ac:dyDescent="0.3">
      <c r="A29" s="7">
        <v>1500200036</v>
      </c>
      <c r="B29" s="298" t="s">
        <v>100</v>
      </c>
      <c r="C29" s="236">
        <v>16363355.720000001</v>
      </c>
      <c r="D29" s="236">
        <v>61400</v>
      </c>
      <c r="E29" s="236">
        <v>310088</v>
      </c>
      <c r="F29" s="236">
        <v>20903433.199999999</v>
      </c>
      <c r="G29" s="236">
        <v>316023540.55999994</v>
      </c>
      <c r="H29" s="9"/>
      <c r="I29" s="9"/>
      <c r="J29" s="9"/>
      <c r="K29" s="9"/>
      <c r="L29" s="236">
        <f t="shared" si="0"/>
        <v>353661817.47999996</v>
      </c>
      <c r="M29" s="236">
        <v>1890302.5484631681</v>
      </c>
      <c r="N29" s="236">
        <v>881554.24436202459</v>
      </c>
      <c r="O29" s="236">
        <v>251247.64342493756</v>
      </c>
      <c r="P29" s="236">
        <v>1288505.8161345809</v>
      </c>
      <c r="Q29" s="236">
        <v>22360.055271405865</v>
      </c>
      <c r="R29" s="236">
        <v>94026.799909152847</v>
      </c>
      <c r="S29" s="236">
        <v>31342.266636384284</v>
      </c>
      <c r="T29" s="126">
        <f t="shared" si="1"/>
        <v>4459339.3742016545</v>
      </c>
      <c r="U29" s="126">
        <f t="shared" si="2"/>
        <v>358121156.85420161</v>
      </c>
    </row>
    <row r="30" spans="1:21" ht="20.45" customHeight="1" x14ac:dyDescent="0.3">
      <c r="A30" s="7">
        <v>1500200037</v>
      </c>
      <c r="B30" s="298" t="s">
        <v>102</v>
      </c>
      <c r="C30" s="236">
        <v>16139401.58</v>
      </c>
      <c r="D30" s="236">
        <v>1164078</v>
      </c>
      <c r="E30" s="236">
        <v>241624</v>
      </c>
      <c r="F30" s="236">
        <v>18216413.390000001</v>
      </c>
      <c r="G30" s="236">
        <v>9876936.2799999993</v>
      </c>
      <c r="H30" s="9"/>
      <c r="I30" s="9"/>
      <c r="J30" s="9"/>
      <c r="K30" s="236">
        <v>729600</v>
      </c>
      <c r="L30" s="236">
        <f t="shared" si="0"/>
        <v>46368053.25</v>
      </c>
      <c r="M30" s="236">
        <v>1438273.6781784974</v>
      </c>
      <c r="N30" s="236">
        <v>670747.79462327959</v>
      </c>
      <c r="O30" s="236">
        <v>191166.6852146264</v>
      </c>
      <c r="P30" s="236">
        <v>980384.85966761597</v>
      </c>
      <c r="Q30" s="236">
        <v>17013.085532591416</v>
      </c>
      <c r="R30" s="236">
        <v>71542.130365659774</v>
      </c>
      <c r="S30" s="236">
        <v>23847.376788553258</v>
      </c>
      <c r="T30" s="126">
        <f t="shared" si="1"/>
        <v>3392975.6103708241</v>
      </c>
      <c r="U30" s="126">
        <f t="shared" si="2"/>
        <v>49761028.860370822</v>
      </c>
    </row>
    <row r="31" spans="1:21" ht="20.45" customHeight="1" x14ac:dyDescent="0.3">
      <c r="A31" s="7">
        <v>1500200038</v>
      </c>
      <c r="B31" s="298" t="s">
        <v>104</v>
      </c>
      <c r="C31" s="236">
        <v>16348635.230000002</v>
      </c>
      <c r="D31" s="236">
        <v>762760</v>
      </c>
      <c r="E31" s="236">
        <v>914498.8</v>
      </c>
      <c r="F31" s="236">
        <v>36393190.06000001</v>
      </c>
      <c r="G31" s="236">
        <v>2368826.5400000005</v>
      </c>
      <c r="H31" s="9"/>
      <c r="I31" s="9"/>
      <c r="J31" s="9"/>
      <c r="K31" s="236">
        <v>618275</v>
      </c>
      <c r="L31" s="236">
        <f t="shared" si="0"/>
        <v>57406185.630000018</v>
      </c>
      <c r="M31" s="236">
        <v>2013583.1494498963</v>
      </c>
      <c r="N31" s="236">
        <v>939046.91247259139</v>
      </c>
      <c r="O31" s="236">
        <v>267633.35930047696</v>
      </c>
      <c r="P31" s="236">
        <v>1372538.8015346623</v>
      </c>
      <c r="Q31" s="236">
        <v>23818.319745627985</v>
      </c>
      <c r="R31" s="236">
        <v>100158.98251192369</v>
      </c>
      <c r="S31" s="236">
        <v>33386.327503974564</v>
      </c>
      <c r="T31" s="126">
        <f t="shared" si="1"/>
        <v>4750165.8525191536</v>
      </c>
      <c r="U31" s="126">
        <f t="shared" si="2"/>
        <v>62156351.482519172</v>
      </c>
    </row>
    <row r="32" spans="1:21" ht="20.45" customHeight="1" x14ac:dyDescent="0.3">
      <c r="A32" s="7">
        <v>1500200039</v>
      </c>
      <c r="B32" s="298" t="s">
        <v>106</v>
      </c>
      <c r="C32" s="236">
        <v>27552597.34</v>
      </c>
      <c r="D32" s="236">
        <v>4518919</v>
      </c>
      <c r="E32" s="236">
        <v>1528552</v>
      </c>
      <c r="F32" s="236">
        <v>51541015.93</v>
      </c>
      <c r="G32" s="236">
        <v>6425170.9100000001</v>
      </c>
      <c r="H32" s="9"/>
      <c r="I32" s="9"/>
      <c r="J32" s="9"/>
      <c r="K32" s="9"/>
      <c r="L32" s="236">
        <f t="shared" si="0"/>
        <v>91566255.180000007</v>
      </c>
      <c r="M32" s="236">
        <v>2465612.0197345661</v>
      </c>
      <c r="N32" s="236">
        <v>1149853.3622113364</v>
      </c>
      <c r="O32" s="236">
        <v>327714.3175107881</v>
      </c>
      <c r="P32" s="236">
        <v>1680659.7580016274</v>
      </c>
      <c r="Q32" s="236">
        <v>29165.289484442423</v>
      </c>
      <c r="R32" s="236">
        <v>122643.65205541677</v>
      </c>
      <c r="S32" s="236">
        <v>40881.217351805586</v>
      </c>
      <c r="T32" s="126">
        <f t="shared" si="1"/>
        <v>5816529.616349983</v>
      </c>
      <c r="U32" s="126">
        <f t="shared" si="2"/>
        <v>97382784.796349987</v>
      </c>
    </row>
    <row r="33" spans="1:21" ht="20.45" customHeight="1" x14ac:dyDescent="0.3">
      <c r="A33" s="7">
        <v>1500200040</v>
      </c>
      <c r="B33" s="298" t="s">
        <v>108</v>
      </c>
      <c r="C33" s="236">
        <v>23785546.280000005</v>
      </c>
      <c r="D33" s="236">
        <v>20000</v>
      </c>
      <c r="E33" s="236">
        <v>1488622</v>
      </c>
      <c r="F33" s="236">
        <v>41039425.719999999</v>
      </c>
      <c r="G33" s="236">
        <v>891622.52999999991</v>
      </c>
      <c r="H33" s="9"/>
      <c r="I33" s="9"/>
      <c r="J33" s="9"/>
      <c r="K33" s="236">
        <v>10000</v>
      </c>
      <c r="L33" s="236">
        <f t="shared" si="0"/>
        <v>67235216.530000001</v>
      </c>
      <c r="M33" s="236">
        <v>1890302.5484631681</v>
      </c>
      <c r="N33" s="236">
        <v>881554.24436202459</v>
      </c>
      <c r="O33" s="236">
        <v>251247.64342493756</v>
      </c>
      <c r="P33" s="236">
        <v>1288505.8161345809</v>
      </c>
      <c r="Q33" s="236">
        <v>22360.055271405865</v>
      </c>
      <c r="R33" s="236">
        <v>94026.799909152847</v>
      </c>
      <c r="S33" s="236">
        <v>31342.266636384284</v>
      </c>
      <c r="T33" s="126">
        <f t="shared" si="1"/>
        <v>4459339.3742016545</v>
      </c>
      <c r="U33" s="126">
        <f t="shared" si="2"/>
        <v>71694555.904201657</v>
      </c>
    </row>
    <row r="34" spans="1:21" ht="20.45" customHeight="1" x14ac:dyDescent="0.3">
      <c r="A34" s="7">
        <v>1500200041</v>
      </c>
      <c r="B34" s="298" t="s">
        <v>110</v>
      </c>
      <c r="C34" s="236">
        <v>18868003.34</v>
      </c>
      <c r="D34" s="236">
        <v>372932</v>
      </c>
      <c r="E34" s="236">
        <v>596138.48</v>
      </c>
      <c r="F34" s="236">
        <v>24139253.879999999</v>
      </c>
      <c r="G34" s="236">
        <v>5453694.0399999991</v>
      </c>
      <c r="H34" s="9"/>
      <c r="I34" s="9"/>
      <c r="J34" s="9"/>
      <c r="K34" s="9"/>
      <c r="L34" s="236">
        <f t="shared" si="0"/>
        <v>49430021.740000002</v>
      </c>
      <c r="M34" s="236">
        <v>2054676.6831121389</v>
      </c>
      <c r="N34" s="236">
        <v>958211.13517611369</v>
      </c>
      <c r="O34" s="236">
        <v>273095.26459232339</v>
      </c>
      <c r="P34" s="236">
        <v>1400549.7966680229</v>
      </c>
      <c r="Q34" s="236">
        <v>24304.40790370202</v>
      </c>
      <c r="R34" s="236">
        <v>102203.04337951397</v>
      </c>
      <c r="S34" s="236">
        <v>34067.681126504656</v>
      </c>
      <c r="T34" s="126">
        <f t="shared" si="1"/>
        <v>4847108.0119583188</v>
      </c>
      <c r="U34" s="126">
        <f t="shared" si="2"/>
        <v>54277129.751958318</v>
      </c>
    </row>
    <row r="35" spans="1:21" ht="20.45" customHeight="1" x14ac:dyDescent="0.3">
      <c r="A35" s="7">
        <v>1500200042</v>
      </c>
      <c r="B35" s="298" t="s">
        <v>310</v>
      </c>
      <c r="C35" s="236">
        <v>17865572.210000001</v>
      </c>
      <c r="D35" s="236">
        <v>1648865</v>
      </c>
      <c r="E35" s="236">
        <v>715884</v>
      </c>
      <c r="F35" s="236">
        <v>16728368.98</v>
      </c>
      <c r="G35" s="236">
        <v>27643.490000000005</v>
      </c>
      <c r="H35" s="9"/>
      <c r="I35" s="9"/>
      <c r="J35" s="9"/>
      <c r="K35" s="9"/>
      <c r="L35" s="236">
        <f t="shared" si="0"/>
        <v>36986333.68</v>
      </c>
      <c r="M35" s="236">
        <v>2054676.6831121389</v>
      </c>
      <c r="N35" s="236">
        <v>958211.13517611369</v>
      </c>
      <c r="O35" s="236">
        <v>273095.26459232339</v>
      </c>
      <c r="P35" s="236">
        <v>1400549.7966680229</v>
      </c>
      <c r="Q35" s="236">
        <v>24304.40790370202</v>
      </c>
      <c r="R35" s="236">
        <v>102203.04337951397</v>
      </c>
      <c r="S35" s="236">
        <v>34067.681126504656</v>
      </c>
      <c r="T35" s="126">
        <f t="shared" si="1"/>
        <v>4847108.0119583188</v>
      </c>
      <c r="U35" s="126">
        <f t="shared" si="2"/>
        <v>41833441.691958316</v>
      </c>
    </row>
    <row r="36" spans="1:21" ht="20.45" customHeight="1" x14ac:dyDescent="0.3">
      <c r="A36" s="7">
        <v>1500200043</v>
      </c>
      <c r="B36" s="298" t="s">
        <v>113</v>
      </c>
      <c r="C36" s="236">
        <v>18807431.289999999</v>
      </c>
      <c r="D36" s="236">
        <v>6618334</v>
      </c>
      <c r="E36" s="236">
        <v>691070.55</v>
      </c>
      <c r="F36" s="236">
        <v>20758474.290000003</v>
      </c>
      <c r="G36" s="236">
        <v>4794421.18</v>
      </c>
      <c r="H36" s="9"/>
      <c r="I36" s="9"/>
      <c r="J36" s="9"/>
      <c r="K36" s="9"/>
      <c r="L36" s="236">
        <f t="shared" si="0"/>
        <v>51669731.310000002</v>
      </c>
      <c r="M36" s="236">
        <v>1397180.1445162545</v>
      </c>
      <c r="N36" s="236">
        <v>651583.57191975729</v>
      </c>
      <c r="O36" s="236">
        <v>185704.77992277994</v>
      </c>
      <c r="P36" s="236">
        <v>952373.86453425547</v>
      </c>
      <c r="Q36" s="236">
        <v>16526.997374517374</v>
      </c>
      <c r="R36" s="236">
        <v>69498.069498069497</v>
      </c>
      <c r="S36" s="236">
        <v>23166.023166023166</v>
      </c>
      <c r="T36" s="126">
        <f t="shared" si="1"/>
        <v>3296033.4509316576</v>
      </c>
      <c r="U36" s="126">
        <f t="shared" si="2"/>
        <v>54965764.760931663</v>
      </c>
    </row>
    <row r="37" spans="1:21" ht="20.45" customHeight="1" x14ac:dyDescent="0.3">
      <c r="A37" s="7">
        <v>1500200044</v>
      </c>
      <c r="B37" s="298" t="s">
        <v>115</v>
      </c>
      <c r="C37" s="236">
        <v>14969607.739999998</v>
      </c>
      <c r="D37" s="236">
        <v>3401707</v>
      </c>
      <c r="E37" s="236">
        <v>531490</v>
      </c>
      <c r="F37" s="236">
        <v>16500649.67</v>
      </c>
      <c r="G37" s="236">
        <v>3460760.55</v>
      </c>
      <c r="H37" s="9"/>
      <c r="I37" s="9"/>
      <c r="J37" s="9"/>
      <c r="K37" s="9"/>
      <c r="L37" s="236">
        <f t="shared" si="0"/>
        <v>38864214.959999993</v>
      </c>
      <c r="M37" s="236">
        <v>1602647.8128274682</v>
      </c>
      <c r="N37" s="236">
        <v>747404.68543736869</v>
      </c>
      <c r="O37" s="236">
        <v>213014.30638201226</v>
      </c>
      <c r="P37" s="236">
        <v>1092428.8402010577</v>
      </c>
      <c r="Q37" s="236">
        <v>18957.438164887579</v>
      </c>
      <c r="R37" s="236">
        <v>79718.373836020895</v>
      </c>
      <c r="S37" s="236">
        <v>26572.791278673631</v>
      </c>
      <c r="T37" s="126">
        <f t="shared" si="1"/>
        <v>3780744.2481274894</v>
      </c>
      <c r="U37" s="126">
        <f t="shared" si="2"/>
        <v>42644959.208127484</v>
      </c>
    </row>
    <row r="38" spans="1:21" ht="20.45" customHeight="1" x14ac:dyDescent="0.3">
      <c r="A38" s="7">
        <v>1500200045</v>
      </c>
      <c r="B38" s="298" t="s">
        <v>117</v>
      </c>
      <c r="C38" s="236">
        <v>17936025.170000002</v>
      </c>
      <c r="D38" s="236">
        <v>3657436</v>
      </c>
      <c r="E38" s="236">
        <v>240516</v>
      </c>
      <c r="F38" s="236">
        <v>24146420.059999991</v>
      </c>
      <c r="G38" s="236">
        <v>25996974.899999999</v>
      </c>
      <c r="H38" s="9"/>
      <c r="I38" s="9"/>
      <c r="J38" s="236">
        <v>436558.14</v>
      </c>
      <c r="K38" s="236">
        <v>61460</v>
      </c>
      <c r="L38" s="236">
        <f t="shared" si="0"/>
        <v>72475390.269999996</v>
      </c>
      <c r="M38" s="236">
        <v>1972489.6157876535</v>
      </c>
      <c r="N38" s="236">
        <v>919882.6897690692</v>
      </c>
      <c r="O38" s="236">
        <v>262171.45400863048</v>
      </c>
      <c r="P38" s="236">
        <v>1344527.8064013019</v>
      </c>
      <c r="Q38" s="236">
        <v>23332.231587553943</v>
      </c>
      <c r="R38" s="236">
        <v>98114.921644333415</v>
      </c>
      <c r="S38" s="236">
        <v>32704.973881444468</v>
      </c>
      <c r="T38" s="126">
        <f t="shared" si="1"/>
        <v>4653223.6930799885</v>
      </c>
      <c r="U38" s="126">
        <f t="shared" si="2"/>
        <v>77128613.963079989</v>
      </c>
    </row>
    <row r="39" spans="1:21" ht="20.45" customHeight="1" x14ac:dyDescent="0.3">
      <c r="A39" s="7">
        <v>1500200046</v>
      </c>
      <c r="B39" s="298" t="s">
        <v>119</v>
      </c>
      <c r="C39" s="236">
        <v>17539781.420000002</v>
      </c>
      <c r="D39" s="236">
        <v>4260323</v>
      </c>
      <c r="E39" s="236">
        <v>467386.1</v>
      </c>
      <c r="F39" s="236">
        <v>20819333.129999999</v>
      </c>
      <c r="G39" s="236">
        <v>13368778.019999998</v>
      </c>
      <c r="H39" s="9"/>
      <c r="I39" s="9"/>
      <c r="J39" s="9"/>
      <c r="K39" s="9"/>
      <c r="L39" s="236">
        <f t="shared" si="0"/>
        <v>56455601.670000002</v>
      </c>
      <c r="M39" s="236">
        <v>2095770.2167743817</v>
      </c>
      <c r="N39" s="236">
        <v>977375.35787963599</v>
      </c>
      <c r="O39" s="236">
        <v>278557.16988416988</v>
      </c>
      <c r="P39" s="236">
        <v>1428560.7918013833</v>
      </c>
      <c r="Q39" s="236">
        <v>24790.496061776066</v>
      </c>
      <c r="R39" s="236">
        <v>104247.10424710425</v>
      </c>
      <c r="S39" s="236">
        <v>34749.034749034749</v>
      </c>
      <c r="T39" s="126">
        <f t="shared" si="1"/>
        <v>4944050.1713974858</v>
      </c>
      <c r="U39" s="126">
        <f t="shared" si="2"/>
        <v>61399651.841397487</v>
      </c>
    </row>
    <row r="40" spans="1:21" ht="20.45" customHeight="1" x14ac:dyDescent="0.3">
      <c r="A40" s="7">
        <v>1500200047</v>
      </c>
      <c r="B40" s="298" t="s">
        <v>121</v>
      </c>
      <c r="C40" s="236">
        <v>17361214.93</v>
      </c>
      <c r="D40" s="236">
        <v>639646</v>
      </c>
      <c r="E40" s="236">
        <v>957725</v>
      </c>
      <c r="F40" s="236">
        <v>19876059.370000005</v>
      </c>
      <c r="G40" s="236">
        <v>29905176.190000001</v>
      </c>
      <c r="H40" s="236">
        <v>28800</v>
      </c>
      <c r="I40" s="9"/>
      <c r="J40" s="9"/>
      <c r="K40" s="9"/>
      <c r="L40" s="236">
        <f t="shared" si="0"/>
        <v>68768621.49000001</v>
      </c>
      <c r="M40" s="236">
        <v>1931396.0821254104</v>
      </c>
      <c r="N40" s="236">
        <v>900718.46706554689</v>
      </c>
      <c r="O40" s="236">
        <v>256709.54871678402</v>
      </c>
      <c r="P40" s="236">
        <v>1316516.8112679415</v>
      </c>
      <c r="Q40" s="236">
        <v>22846.143429479904</v>
      </c>
      <c r="R40" s="236">
        <v>96070.860776743124</v>
      </c>
      <c r="S40" s="236">
        <v>32023.620258914376</v>
      </c>
      <c r="T40" s="126">
        <f t="shared" si="1"/>
        <v>4556281.5336408196</v>
      </c>
      <c r="U40" s="126">
        <f t="shared" si="2"/>
        <v>73324903.023640826</v>
      </c>
    </row>
    <row r="41" spans="1:21" ht="20.45" customHeight="1" x14ac:dyDescent="0.3">
      <c r="A41" s="7">
        <v>1500200048</v>
      </c>
      <c r="B41" s="298" t="s">
        <v>123</v>
      </c>
      <c r="C41" s="236">
        <v>24686990.960000005</v>
      </c>
      <c r="D41" s="236">
        <v>60000</v>
      </c>
      <c r="E41" s="236">
        <v>1530396.3</v>
      </c>
      <c r="F41" s="236">
        <v>18600962.899999999</v>
      </c>
      <c r="G41" s="236">
        <v>389214.77</v>
      </c>
      <c r="H41" s="9"/>
      <c r="I41" s="9"/>
      <c r="J41" s="9"/>
      <c r="K41" s="9"/>
      <c r="L41" s="236">
        <f t="shared" si="0"/>
        <v>45267564.930000007</v>
      </c>
      <c r="M41" s="236">
        <v>2095770.2167743817</v>
      </c>
      <c r="N41" s="236">
        <v>977375.35787963599</v>
      </c>
      <c r="O41" s="236">
        <v>278557.16988416988</v>
      </c>
      <c r="P41" s="236">
        <v>1428560.7918013833</v>
      </c>
      <c r="Q41" s="236">
        <v>24790.496061776066</v>
      </c>
      <c r="R41" s="236">
        <v>104247.10424710425</v>
      </c>
      <c r="S41" s="236">
        <v>34749.034749034749</v>
      </c>
      <c r="T41" s="126">
        <f t="shared" si="1"/>
        <v>4944050.1713974858</v>
      </c>
      <c r="U41" s="126">
        <f t="shared" si="2"/>
        <v>50211615.101397492</v>
      </c>
    </row>
    <row r="42" spans="1:21" ht="20.45" customHeight="1" x14ac:dyDescent="0.3">
      <c r="A42" s="7">
        <v>1500200049</v>
      </c>
      <c r="B42" s="298" t="s">
        <v>125</v>
      </c>
      <c r="C42" s="236">
        <v>24576694.300000004</v>
      </c>
      <c r="D42" s="236">
        <v>551668</v>
      </c>
      <c r="E42" s="236">
        <v>172805</v>
      </c>
      <c r="F42" s="236">
        <v>27211090.789999999</v>
      </c>
      <c r="G42" s="236">
        <v>9965119.6600000001</v>
      </c>
      <c r="H42" s="9"/>
      <c r="I42" s="9"/>
      <c r="J42" s="9"/>
      <c r="K42" s="9"/>
      <c r="L42" s="236">
        <f t="shared" si="0"/>
        <v>62477377.75</v>
      </c>
      <c r="M42" s="236">
        <v>2136863.750436624</v>
      </c>
      <c r="N42" s="236">
        <v>996539.5805831583</v>
      </c>
      <c r="O42" s="236">
        <v>284019.07517601637</v>
      </c>
      <c r="P42" s="236">
        <v>1456571.7869347436</v>
      </c>
      <c r="Q42" s="236">
        <v>25276.584219850105</v>
      </c>
      <c r="R42" s="236">
        <v>106291.16511469452</v>
      </c>
      <c r="S42" s="236">
        <v>35430.388371564841</v>
      </c>
      <c r="T42" s="126">
        <f t="shared" si="1"/>
        <v>5040992.3308366509</v>
      </c>
      <c r="U42" s="126">
        <f t="shared" si="2"/>
        <v>67518370.080836654</v>
      </c>
    </row>
    <row r="43" spans="1:21" ht="20.45" customHeight="1" x14ac:dyDescent="0.3">
      <c r="A43" s="7">
        <v>1500200050</v>
      </c>
      <c r="B43" s="298" t="s">
        <v>127</v>
      </c>
      <c r="C43" s="236">
        <v>15566097.66</v>
      </c>
      <c r="D43" s="236">
        <v>2686380</v>
      </c>
      <c r="E43" s="236">
        <v>685351.1</v>
      </c>
      <c r="F43" s="236">
        <v>14479061.609999999</v>
      </c>
      <c r="G43" s="236">
        <v>2525431.4199999995</v>
      </c>
      <c r="H43" s="9"/>
      <c r="I43" s="9"/>
      <c r="J43" s="9"/>
      <c r="K43" s="9"/>
      <c r="L43" s="236">
        <f t="shared" si="0"/>
        <v>35942321.789999999</v>
      </c>
      <c r="M43" s="236">
        <v>1684834.880151954</v>
      </c>
      <c r="N43" s="236">
        <v>785733.13084441319</v>
      </c>
      <c r="O43" s="236">
        <v>223938.11696570521</v>
      </c>
      <c r="P43" s="236">
        <v>1148450.8304677787</v>
      </c>
      <c r="Q43" s="236">
        <v>19929.614481035656</v>
      </c>
      <c r="R43" s="236">
        <v>83806.495571201449</v>
      </c>
      <c r="S43" s="236">
        <v>27935.498523733819</v>
      </c>
      <c r="T43" s="126">
        <f t="shared" si="1"/>
        <v>3974628.5670058224</v>
      </c>
      <c r="U43" s="126">
        <f t="shared" si="2"/>
        <v>39916950.35700582</v>
      </c>
    </row>
    <row r="44" spans="1:21" ht="20.45" customHeight="1" x14ac:dyDescent="0.3">
      <c r="A44" s="7">
        <v>1500200051</v>
      </c>
      <c r="B44" s="298" t="s">
        <v>129</v>
      </c>
      <c r="C44" s="236">
        <v>14806624.550000001</v>
      </c>
      <c r="D44" s="236">
        <v>105050</v>
      </c>
      <c r="E44" s="236">
        <v>891000.65</v>
      </c>
      <c r="F44" s="236">
        <v>15929540.260000002</v>
      </c>
      <c r="G44" s="236">
        <v>3832380.6100000003</v>
      </c>
      <c r="H44" s="236">
        <v>120000</v>
      </c>
      <c r="I44" s="9"/>
      <c r="J44" s="9"/>
      <c r="K44" s="236">
        <v>77649</v>
      </c>
      <c r="L44" s="236">
        <f t="shared" si="0"/>
        <v>35762245.07</v>
      </c>
      <c r="M44" s="236">
        <v>1931396.0821254104</v>
      </c>
      <c r="N44" s="236">
        <v>900718.46706554689</v>
      </c>
      <c r="O44" s="236">
        <v>256709.54871678402</v>
      </c>
      <c r="P44" s="236">
        <v>1316516.8112679415</v>
      </c>
      <c r="Q44" s="236">
        <v>22846.143429479904</v>
      </c>
      <c r="R44" s="236">
        <v>96070.860776743124</v>
      </c>
      <c r="S44" s="236">
        <v>32023.620258914376</v>
      </c>
      <c r="T44" s="126">
        <f t="shared" si="1"/>
        <v>4556281.5336408196</v>
      </c>
      <c r="U44" s="126">
        <f t="shared" si="2"/>
        <v>40318526.603640817</v>
      </c>
    </row>
    <row r="45" spans="1:21" ht="20.45" customHeight="1" x14ac:dyDescent="0.3">
      <c r="A45" s="7">
        <v>1500200052</v>
      </c>
      <c r="B45" s="298" t="s">
        <v>131</v>
      </c>
      <c r="C45" s="236">
        <v>15911032.450000001</v>
      </c>
      <c r="D45" s="236">
        <v>2673565</v>
      </c>
      <c r="E45" s="236">
        <v>653578.82999999996</v>
      </c>
      <c r="F45" s="236">
        <v>17901336.420000002</v>
      </c>
      <c r="G45" s="236">
        <v>1827329.0199999998</v>
      </c>
      <c r="H45" s="9"/>
      <c r="I45" s="9"/>
      <c r="J45" s="9"/>
      <c r="K45" s="9"/>
      <c r="L45" s="236">
        <f t="shared" si="0"/>
        <v>38966841.720000006</v>
      </c>
      <c r="M45" s="236">
        <v>1931396.0821254104</v>
      </c>
      <c r="N45" s="236">
        <v>900718.46706554689</v>
      </c>
      <c r="O45" s="236">
        <v>256709.54871678402</v>
      </c>
      <c r="P45" s="236">
        <v>1316516.8112679415</v>
      </c>
      <c r="Q45" s="236">
        <v>22846.143429479904</v>
      </c>
      <c r="R45" s="236">
        <v>96070.860776743124</v>
      </c>
      <c r="S45" s="236">
        <v>32023.620258914376</v>
      </c>
      <c r="T45" s="126">
        <f t="shared" si="1"/>
        <v>4556281.5336408196</v>
      </c>
      <c r="U45" s="126">
        <f t="shared" si="2"/>
        <v>43523123.253640823</v>
      </c>
    </row>
    <row r="46" spans="1:21" ht="20.45" customHeight="1" x14ac:dyDescent="0.3">
      <c r="A46" s="7">
        <v>1500200053</v>
      </c>
      <c r="B46" s="298" t="s">
        <v>133</v>
      </c>
      <c r="C46" s="236">
        <v>19609064.270000003</v>
      </c>
      <c r="D46" s="236">
        <v>2601850</v>
      </c>
      <c r="E46" s="236">
        <v>376237.5</v>
      </c>
      <c r="F46" s="236">
        <v>18702521.479999997</v>
      </c>
      <c r="G46" s="236">
        <v>5973936.2300000004</v>
      </c>
      <c r="H46" s="9"/>
      <c r="I46" s="9"/>
      <c r="J46" s="9"/>
      <c r="K46" s="9"/>
      <c r="L46" s="236">
        <f t="shared" si="0"/>
        <v>47263609.480000004</v>
      </c>
      <c r="M46" s="236">
        <v>1808115.4811386822</v>
      </c>
      <c r="N46" s="236">
        <v>843225.79895497998</v>
      </c>
      <c r="O46" s="236">
        <v>240323.83284124461</v>
      </c>
      <c r="P46" s="236">
        <v>1232483.8158678601</v>
      </c>
      <c r="Q46" s="236">
        <v>21387.87895525778</v>
      </c>
      <c r="R46" s="236">
        <v>89938.678173972294</v>
      </c>
      <c r="S46" s="236">
        <v>29979.559391324095</v>
      </c>
      <c r="T46" s="126">
        <f t="shared" si="1"/>
        <v>4265455.0453233207</v>
      </c>
      <c r="U46" s="126">
        <f t="shared" si="2"/>
        <v>51529064.525323324</v>
      </c>
    </row>
    <row r="47" spans="1:21" ht="20.45" customHeight="1" x14ac:dyDescent="0.3">
      <c r="A47" s="7">
        <v>1500200054</v>
      </c>
      <c r="B47" s="298" t="s">
        <v>135</v>
      </c>
      <c r="C47" s="236">
        <v>14019619.700000001</v>
      </c>
      <c r="D47" s="236">
        <v>1428990</v>
      </c>
      <c r="E47" s="236">
        <v>481564</v>
      </c>
      <c r="F47" s="236">
        <v>50508626.910000004</v>
      </c>
      <c r="G47" s="236">
        <v>7533622.620000001</v>
      </c>
      <c r="H47" s="9"/>
      <c r="I47" s="9"/>
      <c r="J47" s="9"/>
      <c r="K47" s="9"/>
      <c r="L47" s="236">
        <f t="shared" si="0"/>
        <v>73972423.230000004</v>
      </c>
      <c r="M47" s="236">
        <v>1479367.2118407399</v>
      </c>
      <c r="N47" s="236">
        <v>689912.0173268019</v>
      </c>
      <c r="O47" s="236">
        <v>196628.59050647286</v>
      </c>
      <c r="P47" s="236">
        <v>1008395.8548009765</v>
      </c>
      <c r="Q47" s="236">
        <v>17499.173690665455</v>
      </c>
      <c r="R47" s="236">
        <v>73586.191233250051</v>
      </c>
      <c r="S47" s="236">
        <v>24528.730411083354</v>
      </c>
      <c r="T47" s="126">
        <f t="shared" si="1"/>
        <v>3489917.7698099902</v>
      </c>
      <c r="U47" s="126">
        <f t="shared" si="2"/>
        <v>77462340.999809995</v>
      </c>
    </row>
    <row r="48" spans="1:21" ht="20.45" customHeight="1" x14ac:dyDescent="0.3">
      <c r="A48" s="7">
        <v>1500200055</v>
      </c>
      <c r="B48" s="298" t="s">
        <v>137</v>
      </c>
      <c r="C48" s="236">
        <v>14986153.559999997</v>
      </c>
      <c r="D48" s="236">
        <v>1895255</v>
      </c>
      <c r="E48" s="236">
        <v>478931</v>
      </c>
      <c r="F48" s="236">
        <v>19267920.359999999</v>
      </c>
      <c r="G48" s="236">
        <v>6191129.3200000012</v>
      </c>
      <c r="H48" s="9"/>
      <c r="I48" s="9"/>
      <c r="J48" s="9"/>
      <c r="K48" s="9"/>
      <c r="L48" s="236">
        <f t="shared" si="0"/>
        <v>42819389.239999995</v>
      </c>
      <c r="M48" s="236">
        <v>1972489.6157876535</v>
      </c>
      <c r="N48" s="236">
        <v>919882.6897690692</v>
      </c>
      <c r="O48" s="236">
        <v>262171.45400863048</v>
      </c>
      <c r="P48" s="236">
        <v>1344527.8064013019</v>
      </c>
      <c r="Q48" s="236">
        <v>23332.231587553943</v>
      </c>
      <c r="R48" s="236">
        <v>98114.921644333415</v>
      </c>
      <c r="S48" s="236">
        <v>32704.973881444468</v>
      </c>
      <c r="T48" s="126">
        <f t="shared" si="1"/>
        <v>4653223.6930799885</v>
      </c>
      <c r="U48" s="126">
        <f t="shared" si="2"/>
        <v>47472612.93307998</v>
      </c>
    </row>
    <row r="49" spans="1:21" ht="20.45" customHeight="1" x14ac:dyDescent="0.3">
      <c r="A49" s="7">
        <v>1500200056</v>
      </c>
      <c r="B49" s="298" t="s">
        <v>139</v>
      </c>
      <c r="C49" s="236">
        <v>14326994.449999997</v>
      </c>
      <c r="D49" s="9"/>
      <c r="E49" s="236">
        <v>296804</v>
      </c>
      <c r="F49" s="236">
        <v>29247174.099999994</v>
      </c>
      <c r="G49" s="236">
        <v>2786229.33</v>
      </c>
      <c r="H49" s="9"/>
      <c r="I49" s="9"/>
      <c r="J49" s="9"/>
      <c r="K49" s="236">
        <v>66930</v>
      </c>
      <c r="L49" s="236">
        <f t="shared" si="0"/>
        <v>46724131.879999988</v>
      </c>
      <c r="M49" s="236">
        <v>1890302.5484631681</v>
      </c>
      <c r="N49" s="236">
        <v>881554.24436202459</v>
      </c>
      <c r="O49" s="236">
        <v>251247.64342493756</v>
      </c>
      <c r="P49" s="236">
        <v>1288505.8161345809</v>
      </c>
      <c r="Q49" s="236">
        <v>22360.055271405865</v>
      </c>
      <c r="R49" s="236">
        <v>94026.799909152847</v>
      </c>
      <c r="S49" s="236">
        <v>31342.266636384284</v>
      </c>
      <c r="T49" s="126">
        <f t="shared" si="1"/>
        <v>4459339.3742016545</v>
      </c>
      <c r="U49" s="126">
        <f t="shared" si="2"/>
        <v>51183471.254201643</v>
      </c>
    </row>
    <row r="50" spans="1:21" ht="20.45" customHeight="1" x14ac:dyDescent="0.3">
      <c r="A50" s="7">
        <v>1500200057</v>
      </c>
      <c r="B50" s="298" t="s">
        <v>141</v>
      </c>
      <c r="C50" s="236">
        <v>16644709.230000002</v>
      </c>
      <c r="D50" s="236">
        <v>24913</v>
      </c>
      <c r="E50" s="236">
        <v>426536.4</v>
      </c>
      <c r="F50" s="236">
        <v>21002963.23</v>
      </c>
      <c r="G50" s="236">
        <v>2082241.2600000002</v>
      </c>
      <c r="H50" s="9"/>
      <c r="I50" s="9"/>
      <c r="J50" s="9"/>
      <c r="K50" s="9"/>
      <c r="L50" s="236">
        <f t="shared" si="0"/>
        <v>40181363.119999997</v>
      </c>
      <c r="M50" s="236">
        <v>1972489.6157876535</v>
      </c>
      <c r="N50" s="236">
        <v>919882.6897690692</v>
      </c>
      <c r="O50" s="236">
        <v>262171.45400863048</v>
      </c>
      <c r="P50" s="236">
        <v>1344527.8064013019</v>
      </c>
      <c r="Q50" s="236">
        <v>23332.231587553943</v>
      </c>
      <c r="R50" s="236">
        <v>98114.921644333415</v>
      </c>
      <c r="S50" s="236">
        <v>32704.973881444468</v>
      </c>
      <c r="T50" s="126">
        <f t="shared" si="1"/>
        <v>4653223.6930799885</v>
      </c>
      <c r="U50" s="126">
        <f t="shared" si="2"/>
        <v>44834586.813079983</v>
      </c>
    </row>
    <row r="51" spans="1:21" ht="20.45" customHeight="1" x14ac:dyDescent="0.3">
      <c r="A51" s="7">
        <v>1500200058</v>
      </c>
      <c r="B51" s="298" t="s">
        <v>143</v>
      </c>
      <c r="C51" s="236">
        <v>31199908.370000001</v>
      </c>
      <c r="D51" s="236">
        <v>2020630</v>
      </c>
      <c r="E51" s="236">
        <v>2398347.48</v>
      </c>
      <c r="F51" s="236">
        <v>44880263.899999991</v>
      </c>
      <c r="G51" s="236">
        <v>4958740.9699999988</v>
      </c>
      <c r="H51" s="9"/>
      <c r="I51" s="9"/>
      <c r="J51" s="9"/>
      <c r="K51" s="9"/>
      <c r="L51" s="236">
        <f t="shared" si="0"/>
        <v>85457890.719999999</v>
      </c>
      <c r="M51" s="236">
        <v>3287482.6929794219</v>
      </c>
      <c r="N51" s="236">
        <v>1533137.816281782</v>
      </c>
      <c r="O51" s="236">
        <v>436952.4233477175</v>
      </c>
      <c r="P51" s="236">
        <v>2240879.6706688367</v>
      </c>
      <c r="Q51" s="236">
        <v>38887.052645923235</v>
      </c>
      <c r="R51" s="236">
        <v>163524.86940722234</v>
      </c>
      <c r="S51" s="236">
        <v>54508.289802407453</v>
      </c>
      <c r="T51" s="126">
        <f t="shared" si="1"/>
        <v>7755372.8151333118</v>
      </c>
      <c r="U51" s="126">
        <f t="shared" si="2"/>
        <v>93213263.535133317</v>
      </c>
    </row>
    <row r="52" spans="1:21" ht="20.45" customHeight="1" x14ac:dyDescent="0.3">
      <c r="A52" s="7">
        <v>1500200059</v>
      </c>
      <c r="B52" s="298" t="s">
        <v>145</v>
      </c>
      <c r="C52" s="236">
        <v>19138457.740000006</v>
      </c>
      <c r="D52" s="236">
        <v>1220985</v>
      </c>
      <c r="E52" s="236">
        <v>785885</v>
      </c>
      <c r="F52" s="236">
        <v>8670229.8699999992</v>
      </c>
      <c r="G52" s="236">
        <v>1782002.9200000002</v>
      </c>
      <c r="H52" s="9"/>
      <c r="I52" s="9"/>
      <c r="J52" s="9"/>
      <c r="K52" s="236">
        <v>24900</v>
      </c>
      <c r="L52" s="236">
        <f t="shared" si="0"/>
        <v>31622460.530000009</v>
      </c>
      <c r="M52" s="236">
        <v>2219050.8177611101</v>
      </c>
      <c r="N52" s="236">
        <v>1034868.0259902028</v>
      </c>
      <c r="O52" s="236">
        <v>294942.88575970929</v>
      </c>
      <c r="P52" s="236">
        <v>1512593.7772014646</v>
      </c>
      <c r="Q52" s="236">
        <v>26248.760535998183</v>
      </c>
      <c r="R52" s="236">
        <v>110379.28684987509</v>
      </c>
      <c r="S52" s="236">
        <v>36793.095616625025</v>
      </c>
      <c r="T52" s="126">
        <f t="shared" si="1"/>
        <v>5234876.6497149849</v>
      </c>
      <c r="U52" s="126">
        <f t="shared" si="2"/>
        <v>36857337.179714993</v>
      </c>
    </row>
    <row r="53" spans="1:21" ht="20.45" customHeight="1" x14ac:dyDescent="0.3">
      <c r="A53" s="7">
        <v>1500200060</v>
      </c>
      <c r="B53" s="298" t="s">
        <v>147</v>
      </c>
      <c r="C53" s="236">
        <v>20640877.749999996</v>
      </c>
      <c r="D53" s="236">
        <v>745620</v>
      </c>
      <c r="E53" s="236">
        <v>765379.48</v>
      </c>
      <c r="F53" s="236">
        <v>19955160.699999999</v>
      </c>
      <c r="G53" s="236">
        <v>1161744.2200000002</v>
      </c>
      <c r="H53" s="9"/>
      <c r="I53" s="9"/>
      <c r="J53" s="9"/>
      <c r="K53" s="236">
        <v>41954</v>
      </c>
      <c r="L53" s="236">
        <f t="shared" si="0"/>
        <v>43310736.149999991</v>
      </c>
      <c r="M53" s="236">
        <v>2095770.2167743817</v>
      </c>
      <c r="N53" s="236">
        <v>977375.35787963599</v>
      </c>
      <c r="O53" s="236">
        <v>278557.16988416988</v>
      </c>
      <c r="P53" s="236">
        <v>1428560.7918013833</v>
      </c>
      <c r="Q53" s="236">
        <v>24790.496061776066</v>
      </c>
      <c r="R53" s="236">
        <v>104247.10424710425</v>
      </c>
      <c r="S53" s="236">
        <v>34749.034749034749</v>
      </c>
      <c r="T53" s="126">
        <f t="shared" si="1"/>
        <v>4944050.1713974858</v>
      </c>
      <c r="U53" s="126">
        <f t="shared" si="2"/>
        <v>48254786.321397476</v>
      </c>
    </row>
    <row r="54" spans="1:21" ht="20.45" customHeight="1" x14ac:dyDescent="0.3">
      <c r="A54" s="7">
        <v>1500200061</v>
      </c>
      <c r="B54" s="298" t="s">
        <v>149</v>
      </c>
      <c r="C54" s="236">
        <v>18057121.270000003</v>
      </c>
      <c r="D54" s="236">
        <v>1679970</v>
      </c>
      <c r="E54" s="236">
        <v>891943</v>
      </c>
      <c r="F54" s="236">
        <v>11847665.91</v>
      </c>
      <c r="G54" s="236">
        <v>9600213.7400000002</v>
      </c>
      <c r="H54" s="9"/>
      <c r="I54" s="9"/>
      <c r="J54" s="236">
        <v>2</v>
      </c>
      <c r="K54" s="236">
        <v>2070000</v>
      </c>
      <c r="L54" s="236">
        <f t="shared" si="0"/>
        <v>44146915.920000002</v>
      </c>
      <c r="M54" s="236">
        <v>1849209.014800925</v>
      </c>
      <c r="N54" s="236">
        <v>862390.02165850229</v>
      </c>
      <c r="O54" s="236">
        <v>245785.73813309107</v>
      </c>
      <c r="P54" s="236">
        <v>1260494.8110012205</v>
      </c>
      <c r="Q54" s="236">
        <v>21873.967113331819</v>
      </c>
      <c r="R54" s="236">
        <v>91982.73904156257</v>
      </c>
      <c r="S54" s="236">
        <v>30660.913013854191</v>
      </c>
      <c r="T54" s="126">
        <f t="shared" si="1"/>
        <v>4362397.2047624867</v>
      </c>
      <c r="U54" s="126">
        <f t="shared" si="2"/>
        <v>48509313.12476249</v>
      </c>
    </row>
    <row r="55" spans="1:21" ht="20.45" customHeight="1" x14ac:dyDescent="0.3">
      <c r="A55" s="7">
        <v>1500200062</v>
      </c>
      <c r="B55" s="298" t="s">
        <v>151</v>
      </c>
      <c r="C55" s="236">
        <v>15719844.249999996</v>
      </c>
      <c r="D55" s="236">
        <v>1896612</v>
      </c>
      <c r="E55" s="236">
        <v>583473</v>
      </c>
      <c r="F55" s="236">
        <v>12428992.680000002</v>
      </c>
      <c r="G55" s="236">
        <v>37195289.25999999</v>
      </c>
      <c r="H55" s="9"/>
      <c r="I55" s="9"/>
      <c r="J55" s="236">
        <v>0</v>
      </c>
      <c r="K55" s="9"/>
      <c r="L55" s="236">
        <f t="shared" si="0"/>
        <v>67824211.189999998</v>
      </c>
      <c r="M55" s="236">
        <v>2054676.6831121389</v>
      </c>
      <c r="N55" s="236">
        <v>958211.13517611369</v>
      </c>
      <c r="O55" s="236">
        <v>273095.26459232339</v>
      </c>
      <c r="P55" s="236">
        <v>1400549.7966680229</v>
      </c>
      <c r="Q55" s="236">
        <v>24304.40790370202</v>
      </c>
      <c r="R55" s="236">
        <v>102203.04337951397</v>
      </c>
      <c r="S55" s="236">
        <v>34067.681126504656</v>
      </c>
      <c r="T55" s="126">
        <f t="shared" si="1"/>
        <v>4847108.0119583188</v>
      </c>
      <c r="U55" s="126">
        <f t="shared" si="2"/>
        <v>72671319.201958314</v>
      </c>
    </row>
    <row r="56" spans="1:21" ht="20.45" customHeight="1" x14ac:dyDescent="0.3">
      <c r="A56" s="7">
        <v>1500200063</v>
      </c>
      <c r="B56" s="298" t="s">
        <v>153</v>
      </c>
      <c r="C56" s="236">
        <v>17122219.91</v>
      </c>
      <c r="D56" s="236">
        <v>2734129</v>
      </c>
      <c r="E56" s="236">
        <v>582837.44999999995</v>
      </c>
      <c r="F56" s="236">
        <v>13226584.709999999</v>
      </c>
      <c r="G56" s="236">
        <v>2885595.100000001</v>
      </c>
      <c r="H56" s="9"/>
      <c r="I56" s="9"/>
      <c r="J56" s="9"/>
      <c r="K56" s="9"/>
      <c r="L56" s="236">
        <f t="shared" si="0"/>
        <v>36551366.170000002</v>
      </c>
      <c r="M56" s="236">
        <v>2506705.5533968089</v>
      </c>
      <c r="N56" s="236">
        <v>1169017.5849148589</v>
      </c>
      <c r="O56" s="236">
        <v>333176.22280263453</v>
      </c>
      <c r="P56" s="236">
        <v>1708670.7531349878</v>
      </c>
      <c r="Q56" s="236">
        <v>29651.377642516469</v>
      </c>
      <c r="R56" s="236">
        <v>124687.71292300704</v>
      </c>
      <c r="S56" s="236">
        <v>41562.570974335678</v>
      </c>
      <c r="T56" s="126">
        <f t="shared" si="1"/>
        <v>5913471.7757891491</v>
      </c>
      <c r="U56" s="126">
        <f t="shared" si="2"/>
        <v>42464837.945789151</v>
      </c>
    </row>
    <row r="57" spans="1:21" ht="20.45" customHeight="1" x14ac:dyDescent="0.3">
      <c r="A57" s="7">
        <v>1500200064</v>
      </c>
      <c r="B57" s="298" t="s">
        <v>155</v>
      </c>
      <c r="C57" s="236">
        <v>18621843.220000003</v>
      </c>
      <c r="D57" s="236">
        <v>805478</v>
      </c>
      <c r="E57" s="236">
        <v>578782.55000000005</v>
      </c>
      <c r="F57" s="236">
        <v>40762049.720000006</v>
      </c>
      <c r="G57" s="236">
        <v>36482.740000000005</v>
      </c>
      <c r="H57" s="9"/>
      <c r="I57" s="9"/>
      <c r="J57" s="9"/>
      <c r="K57" s="9"/>
      <c r="L57" s="236">
        <f t="shared" si="0"/>
        <v>60804636.230000012</v>
      </c>
      <c r="M57" s="236">
        <v>2054676.6831121389</v>
      </c>
      <c r="N57" s="236">
        <v>958211.13517611369</v>
      </c>
      <c r="O57" s="236">
        <v>273095.26459232339</v>
      </c>
      <c r="P57" s="236">
        <v>1400549.7966680229</v>
      </c>
      <c r="Q57" s="236">
        <v>24304.40790370202</v>
      </c>
      <c r="R57" s="236">
        <v>102203.04337951397</v>
      </c>
      <c r="S57" s="236">
        <v>34067.681126504656</v>
      </c>
      <c r="T57" s="126">
        <f t="shared" si="1"/>
        <v>4847108.0119583188</v>
      </c>
      <c r="U57" s="126">
        <f t="shared" si="2"/>
        <v>65651744.241958328</v>
      </c>
    </row>
    <row r="58" spans="1:21" ht="20.45" customHeight="1" x14ac:dyDescent="0.3">
      <c r="A58" s="7">
        <v>1500200065</v>
      </c>
      <c r="B58" s="298" t="s">
        <v>157</v>
      </c>
      <c r="C58" s="236">
        <v>20716745.399999999</v>
      </c>
      <c r="D58" s="236">
        <v>3382150</v>
      </c>
      <c r="E58" s="236">
        <v>775187</v>
      </c>
      <c r="F58" s="236">
        <v>27001864.600000001</v>
      </c>
      <c r="G58" s="236">
        <v>6197152.8200000022</v>
      </c>
      <c r="H58" s="9"/>
      <c r="I58" s="9"/>
      <c r="J58" s="9"/>
      <c r="K58" s="236">
        <v>478664.08999999997</v>
      </c>
      <c r="L58" s="236">
        <f t="shared" si="0"/>
        <v>58551763.910000004</v>
      </c>
      <c r="M58" s="236">
        <v>2342331.4187478381</v>
      </c>
      <c r="N58" s="236">
        <v>1092360.6941007697</v>
      </c>
      <c r="O58" s="236">
        <v>311328.60163524869</v>
      </c>
      <c r="P58" s="236">
        <v>1596626.762601546</v>
      </c>
      <c r="Q58" s="236">
        <v>27707.025010220306</v>
      </c>
      <c r="R58" s="236">
        <v>116511.46945264592</v>
      </c>
      <c r="S58" s="236">
        <v>38837.156484215309</v>
      </c>
      <c r="T58" s="126">
        <f t="shared" si="1"/>
        <v>5525703.1280324841</v>
      </c>
      <c r="U58" s="126">
        <f t="shared" si="2"/>
        <v>64077467.038032487</v>
      </c>
    </row>
    <row r="59" spans="1:21" ht="20.45" customHeight="1" x14ac:dyDescent="0.3">
      <c r="A59" s="7">
        <v>1500200066</v>
      </c>
      <c r="B59" s="298" t="s">
        <v>159</v>
      </c>
      <c r="C59" s="236">
        <v>15281608.85</v>
      </c>
      <c r="D59" s="236">
        <v>304800</v>
      </c>
      <c r="E59" s="236">
        <v>1147686</v>
      </c>
      <c r="F59" s="236">
        <v>8996665.8999999985</v>
      </c>
      <c r="G59" s="236">
        <v>2560134.64</v>
      </c>
      <c r="H59" s="9"/>
      <c r="I59" s="9"/>
      <c r="J59" s="9"/>
      <c r="K59" s="9"/>
      <c r="L59" s="236">
        <f t="shared" si="0"/>
        <v>28290895.390000001</v>
      </c>
      <c r="M59" s="236">
        <v>1356086.610854012</v>
      </c>
      <c r="N59" s="236">
        <v>632419.3492162351</v>
      </c>
      <c r="O59" s="236">
        <v>180242.87463093345</v>
      </c>
      <c r="P59" s="236">
        <v>924362.86940089497</v>
      </c>
      <c r="Q59" s="236">
        <v>16040.909216443335</v>
      </c>
      <c r="R59" s="236">
        <v>67454.00863047922</v>
      </c>
      <c r="S59" s="236">
        <v>22484.669543493073</v>
      </c>
      <c r="T59" s="126">
        <f t="shared" si="1"/>
        <v>3199091.2914924915</v>
      </c>
      <c r="U59" s="126">
        <f t="shared" si="2"/>
        <v>31489986.681492493</v>
      </c>
    </row>
    <row r="60" spans="1:21" ht="20.45" customHeight="1" x14ac:dyDescent="0.3">
      <c r="A60" s="7">
        <v>1500200067</v>
      </c>
      <c r="B60" s="298" t="s">
        <v>161</v>
      </c>
      <c r="C60" s="236">
        <v>22840892.07</v>
      </c>
      <c r="D60" s="236">
        <v>4003380</v>
      </c>
      <c r="E60" s="236">
        <v>1194826</v>
      </c>
      <c r="F60" s="236">
        <v>26057176.759999998</v>
      </c>
      <c r="G60" s="236">
        <v>2013323.6300000001</v>
      </c>
      <c r="H60" s="236">
        <v>30750</v>
      </c>
      <c r="I60" s="9"/>
      <c r="J60" s="9"/>
      <c r="K60" s="236">
        <v>72750</v>
      </c>
      <c r="L60" s="236">
        <f t="shared" si="0"/>
        <v>56213098.460000001</v>
      </c>
      <c r="M60" s="236">
        <v>1725928.4138141964</v>
      </c>
      <c r="N60" s="236">
        <v>804897.35354793549</v>
      </c>
      <c r="O60" s="236">
        <v>229400.0222575517</v>
      </c>
      <c r="P60" s="236">
        <v>1176461.8256011391</v>
      </c>
      <c r="Q60" s="236">
        <v>20415.702639109699</v>
      </c>
      <c r="R60" s="236">
        <v>85850.556438791726</v>
      </c>
      <c r="S60" s="236">
        <v>28616.852146263911</v>
      </c>
      <c r="T60" s="126">
        <f t="shared" si="1"/>
        <v>4071570.7264449876</v>
      </c>
      <c r="U60" s="126">
        <f t="shared" si="2"/>
        <v>60284669.18644499</v>
      </c>
    </row>
    <row r="61" spans="1:21" ht="20.45" customHeight="1" x14ac:dyDescent="0.3">
      <c r="A61" s="7">
        <v>1500200068</v>
      </c>
      <c r="B61" s="298" t="s">
        <v>163</v>
      </c>
      <c r="C61" s="236">
        <v>16565430.410000004</v>
      </c>
      <c r="D61" s="236">
        <v>392200</v>
      </c>
      <c r="E61" s="236">
        <v>559245</v>
      </c>
      <c r="F61" s="236">
        <v>15898741.299999999</v>
      </c>
      <c r="G61" s="236">
        <v>36741.659999999996</v>
      </c>
      <c r="H61" s="9"/>
      <c r="I61" s="9"/>
      <c r="J61" s="9"/>
      <c r="K61" s="9"/>
      <c r="L61" s="236">
        <f t="shared" si="0"/>
        <v>33452358.370000001</v>
      </c>
      <c r="M61" s="236">
        <v>1849209.014800925</v>
      </c>
      <c r="N61" s="236">
        <v>862390.02165850229</v>
      </c>
      <c r="O61" s="236">
        <v>245785.73813309107</v>
      </c>
      <c r="P61" s="236">
        <v>1260494.8110012205</v>
      </c>
      <c r="Q61" s="236">
        <v>21873.967113331819</v>
      </c>
      <c r="R61" s="236">
        <v>91982.73904156257</v>
      </c>
      <c r="S61" s="236">
        <v>30660.913013854191</v>
      </c>
      <c r="T61" s="126">
        <f t="shared" ref="T61:T90" si="3">M61+N61+O61+P61+Q61+R61+S61</f>
        <v>4362397.2047624867</v>
      </c>
      <c r="U61" s="126">
        <f t="shared" si="2"/>
        <v>37814755.574762486</v>
      </c>
    </row>
    <row r="62" spans="1:21" ht="20.45" customHeight="1" x14ac:dyDescent="0.3">
      <c r="A62" s="7">
        <v>1500200069</v>
      </c>
      <c r="B62" s="298" t="s">
        <v>165</v>
      </c>
      <c r="C62" s="236">
        <v>14732495.150000004</v>
      </c>
      <c r="D62" s="9"/>
      <c r="E62" s="9"/>
      <c r="F62" s="236">
        <v>27850068.670000002</v>
      </c>
      <c r="G62" s="236">
        <v>1385945.05</v>
      </c>
      <c r="H62" s="9"/>
      <c r="I62" s="9"/>
      <c r="J62" s="9"/>
      <c r="K62" s="9"/>
      <c r="L62" s="236">
        <f t="shared" si="0"/>
        <v>43968508.870000005</v>
      </c>
      <c r="M62" s="236">
        <v>1356086.610854012</v>
      </c>
      <c r="N62" s="236">
        <v>632419.3492162351</v>
      </c>
      <c r="O62" s="236">
        <v>180242.87463093345</v>
      </c>
      <c r="P62" s="236">
        <v>924362.86940089497</v>
      </c>
      <c r="Q62" s="236">
        <v>16040.909216443335</v>
      </c>
      <c r="R62" s="236">
        <v>67454.00863047922</v>
      </c>
      <c r="S62" s="236">
        <v>22484.669543493073</v>
      </c>
      <c r="T62" s="126">
        <f t="shared" si="3"/>
        <v>3199091.2914924915</v>
      </c>
      <c r="U62" s="126">
        <f t="shared" si="2"/>
        <v>47167600.161492497</v>
      </c>
    </row>
    <row r="63" spans="1:21" ht="20.45" customHeight="1" x14ac:dyDescent="0.3">
      <c r="A63" s="7">
        <v>1500200070</v>
      </c>
      <c r="B63" s="298" t="s">
        <v>167</v>
      </c>
      <c r="C63" s="236">
        <v>16180713.789999999</v>
      </c>
      <c r="D63" s="236">
        <v>1086690</v>
      </c>
      <c r="E63" s="236">
        <v>858541.01</v>
      </c>
      <c r="F63" s="236">
        <v>12011822.880000001</v>
      </c>
      <c r="G63" s="236">
        <v>955984.62000000011</v>
      </c>
      <c r="H63" s="9"/>
      <c r="I63" s="9"/>
      <c r="J63" s="9"/>
      <c r="K63" s="9"/>
      <c r="L63" s="236">
        <f t="shared" si="0"/>
        <v>31093752.300000001</v>
      </c>
      <c r="M63" s="236">
        <v>1972489.6157876535</v>
      </c>
      <c r="N63" s="236">
        <v>919882.6897690692</v>
      </c>
      <c r="O63" s="236">
        <v>262171.45400863048</v>
      </c>
      <c r="P63" s="236">
        <v>1344527.8064013019</v>
      </c>
      <c r="Q63" s="236">
        <v>23332.231587553943</v>
      </c>
      <c r="R63" s="236">
        <v>98114.921644333415</v>
      </c>
      <c r="S63" s="236">
        <v>32704.973881444468</v>
      </c>
      <c r="T63" s="126">
        <f t="shared" si="3"/>
        <v>4653223.6930799885</v>
      </c>
      <c r="U63" s="126">
        <f t="shared" si="2"/>
        <v>35746975.99307999</v>
      </c>
    </row>
    <row r="64" spans="1:21" ht="20.45" customHeight="1" x14ac:dyDescent="0.3">
      <c r="A64" s="7">
        <v>1500200071</v>
      </c>
      <c r="B64" s="298" t="s">
        <v>169</v>
      </c>
      <c r="C64" s="236">
        <v>15772990.900000002</v>
      </c>
      <c r="D64" s="236">
        <v>1682535</v>
      </c>
      <c r="E64" s="236">
        <v>212933</v>
      </c>
      <c r="F64" s="236">
        <v>15759536.540000001</v>
      </c>
      <c r="G64" s="236">
        <v>480817.37999999995</v>
      </c>
      <c r="H64" s="9"/>
      <c r="I64" s="9"/>
      <c r="J64" s="9"/>
      <c r="K64" s="9"/>
      <c r="L64" s="236">
        <f t="shared" si="0"/>
        <v>33908812.820000008</v>
      </c>
      <c r="M64" s="236">
        <v>1602647.8128274682</v>
      </c>
      <c r="N64" s="236">
        <v>747404.68543736869</v>
      </c>
      <c r="O64" s="236">
        <v>213014.30638201226</v>
      </c>
      <c r="P64" s="236">
        <v>1092428.8402010577</v>
      </c>
      <c r="Q64" s="236">
        <v>18957.438164887579</v>
      </c>
      <c r="R64" s="236">
        <v>79718.373836020895</v>
      </c>
      <c r="S64" s="236">
        <v>26572.791278673631</v>
      </c>
      <c r="T64" s="126">
        <f t="shared" si="3"/>
        <v>3780744.2481274894</v>
      </c>
      <c r="U64" s="126">
        <f t="shared" si="2"/>
        <v>37689557.068127498</v>
      </c>
    </row>
    <row r="65" spans="1:21" ht="20.45" customHeight="1" x14ac:dyDescent="0.3">
      <c r="A65" s="7">
        <v>1500200072</v>
      </c>
      <c r="B65" s="298" t="s">
        <v>171</v>
      </c>
      <c r="C65" s="236">
        <v>24288255.989999995</v>
      </c>
      <c r="D65" s="236">
        <v>1550200</v>
      </c>
      <c r="E65" s="236">
        <v>1539192.8</v>
      </c>
      <c r="F65" s="236">
        <v>26770511.390000001</v>
      </c>
      <c r="G65" s="236">
        <v>33942.490000000005</v>
      </c>
      <c r="H65" s="9"/>
      <c r="I65" s="9"/>
      <c r="J65" s="9"/>
      <c r="K65" s="9"/>
      <c r="L65" s="236">
        <f t="shared" si="0"/>
        <v>54182102.669999994</v>
      </c>
      <c r="M65" s="236">
        <v>1849209.014800925</v>
      </c>
      <c r="N65" s="236">
        <v>862390.02165850229</v>
      </c>
      <c r="O65" s="236">
        <v>245785.73813309107</v>
      </c>
      <c r="P65" s="236">
        <v>1260494.8110012205</v>
      </c>
      <c r="Q65" s="236">
        <v>21873.967113331819</v>
      </c>
      <c r="R65" s="236">
        <v>91982.73904156257</v>
      </c>
      <c r="S65" s="236">
        <v>30660.913013854191</v>
      </c>
      <c r="T65" s="126">
        <f t="shared" si="3"/>
        <v>4362397.2047624867</v>
      </c>
      <c r="U65" s="126">
        <f t="shared" si="2"/>
        <v>58544499.874762483</v>
      </c>
    </row>
    <row r="66" spans="1:21" ht="20.45" customHeight="1" x14ac:dyDescent="0.3">
      <c r="A66" s="7">
        <v>1500200073</v>
      </c>
      <c r="B66" s="298" t="s">
        <v>173</v>
      </c>
      <c r="C66" s="236">
        <v>14335201.600000003</v>
      </c>
      <c r="D66" s="236">
        <v>208205</v>
      </c>
      <c r="E66" s="236">
        <v>873549</v>
      </c>
      <c r="F66" s="236">
        <v>17971896.68</v>
      </c>
      <c r="G66" s="236">
        <v>348239.93</v>
      </c>
      <c r="H66" s="9"/>
      <c r="I66" s="9"/>
      <c r="J66" s="9"/>
      <c r="K66" s="9"/>
      <c r="L66" s="236">
        <f t="shared" si="0"/>
        <v>33737092.210000001</v>
      </c>
      <c r="M66" s="236">
        <v>1890302.5484631681</v>
      </c>
      <c r="N66" s="236">
        <v>881554.24436202459</v>
      </c>
      <c r="O66" s="236">
        <v>251247.64342493756</v>
      </c>
      <c r="P66" s="236">
        <v>1288505.8161345809</v>
      </c>
      <c r="Q66" s="236">
        <v>22360.055271405865</v>
      </c>
      <c r="R66" s="236">
        <v>94026.799909152847</v>
      </c>
      <c r="S66" s="236">
        <v>31342.266636384284</v>
      </c>
      <c r="T66" s="126">
        <f t="shared" si="3"/>
        <v>4459339.3742016545</v>
      </c>
      <c r="U66" s="126">
        <f t="shared" si="2"/>
        <v>38196431.584201656</v>
      </c>
    </row>
    <row r="67" spans="1:21" ht="20.45" customHeight="1" x14ac:dyDescent="0.3">
      <c r="A67" s="7">
        <v>1500200074</v>
      </c>
      <c r="B67" s="298" t="s">
        <v>175</v>
      </c>
      <c r="C67" s="236">
        <v>16175588.74</v>
      </c>
      <c r="D67" s="236">
        <v>3852080</v>
      </c>
      <c r="E67" s="236">
        <v>1155579.5</v>
      </c>
      <c r="F67" s="236">
        <v>15926822.190000001</v>
      </c>
      <c r="G67" s="236">
        <v>8659486.7100000009</v>
      </c>
      <c r="H67" s="9"/>
      <c r="I67" s="9"/>
      <c r="J67" s="9"/>
      <c r="K67" s="9"/>
      <c r="L67" s="236">
        <f t="shared" si="0"/>
        <v>45769557.140000008</v>
      </c>
      <c r="M67" s="236">
        <v>2013583.1494498963</v>
      </c>
      <c r="N67" s="236">
        <v>939046.91247259139</v>
      </c>
      <c r="O67" s="236">
        <v>267633.35930047696</v>
      </c>
      <c r="P67" s="236">
        <v>1372538.8015346623</v>
      </c>
      <c r="Q67" s="236">
        <v>23818.319745627985</v>
      </c>
      <c r="R67" s="236">
        <v>100158.98251192369</v>
      </c>
      <c r="S67" s="236">
        <v>33386.327503974564</v>
      </c>
      <c r="T67" s="126">
        <f t="shared" si="3"/>
        <v>4750165.8525191536</v>
      </c>
      <c r="U67" s="126">
        <f t="shared" si="2"/>
        <v>50519722.992519163</v>
      </c>
    </row>
    <row r="68" spans="1:21" ht="20.45" customHeight="1" x14ac:dyDescent="0.3">
      <c r="A68" s="7">
        <v>1500200075</v>
      </c>
      <c r="B68" s="298" t="s">
        <v>177</v>
      </c>
      <c r="C68" s="236">
        <v>20487078.789999999</v>
      </c>
      <c r="D68" s="236">
        <v>1474700</v>
      </c>
      <c r="E68" s="236">
        <v>238175</v>
      </c>
      <c r="F68" s="236">
        <v>20528989.479999997</v>
      </c>
      <c r="G68" s="236">
        <v>343553.58</v>
      </c>
      <c r="H68" s="9"/>
      <c r="I68" s="9"/>
      <c r="J68" s="9"/>
      <c r="K68" s="9"/>
      <c r="L68" s="236">
        <f t="shared" si="0"/>
        <v>43072496.849999994</v>
      </c>
      <c r="M68" s="236">
        <v>1972489.6157876535</v>
      </c>
      <c r="N68" s="236">
        <v>919882.6897690692</v>
      </c>
      <c r="O68" s="236">
        <v>262171.45400863048</v>
      </c>
      <c r="P68" s="236">
        <v>1344527.8064013019</v>
      </c>
      <c r="Q68" s="236">
        <v>23332.231587553943</v>
      </c>
      <c r="R68" s="236">
        <v>98114.921644333415</v>
      </c>
      <c r="S68" s="236">
        <v>32704.973881444468</v>
      </c>
      <c r="T68" s="126">
        <f t="shared" si="3"/>
        <v>4653223.6930799885</v>
      </c>
      <c r="U68" s="126">
        <f t="shared" si="2"/>
        <v>47725720.54307998</v>
      </c>
    </row>
    <row r="69" spans="1:21" ht="20.45" customHeight="1" x14ac:dyDescent="0.3">
      <c r="A69" s="7">
        <v>1500200076</v>
      </c>
      <c r="B69" s="298" t="s">
        <v>311</v>
      </c>
      <c r="C69" s="236">
        <v>16468597.99</v>
      </c>
      <c r="D69" s="9"/>
      <c r="E69" s="236">
        <v>370696.25</v>
      </c>
      <c r="F69" s="236">
        <v>26426831.82</v>
      </c>
      <c r="G69" s="236">
        <v>3960598.3299999982</v>
      </c>
      <c r="H69" s="9"/>
      <c r="I69" s="9"/>
      <c r="J69" s="9"/>
      <c r="K69" s="9"/>
      <c r="L69" s="236">
        <f t="shared" si="0"/>
        <v>47226724.390000001</v>
      </c>
      <c r="M69" s="236">
        <v>1931396.0821254104</v>
      </c>
      <c r="N69" s="236">
        <v>900718.46706554689</v>
      </c>
      <c r="O69" s="236">
        <v>256709.54871678402</v>
      </c>
      <c r="P69" s="236">
        <v>1316516.8112679415</v>
      </c>
      <c r="Q69" s="236">
        <v>22846.143429479904</v>
      </c>
      <c r="R69" s="236">
        <v>96070.860776743124</v>
      </c>
      <c r="S69" s="236">
        <v>32023.620258914376</v>
      </c>
      <c r="T69" s="126">
        <f t="shared" si="3"/>
        <v>4556281.5336408196</v>
      </c>
      <c r="U69" s="126">
        <f t="shared" si="2"/>
        <v>51783005.923640817</v>
      </c>
    </row>
    <row r="70" spans="1:21" ht="20.45" customHeight="1" x14ac:dyDescent="0.3">
      <c r="A70" s="7">
        <v>1500200077</v>
      </c>
      <c r="B70" s="298" t="s">
        <v>180</v>
      </c>
      <c r="C70" s="236">
        <v>16912697.620000005</v>
      </c>
      <c r="D70" s="236">
        <v>6605075</v>
      </c>
      <c r="E70" s="236">
        <v>18440</v>
      </c>
      <c r="F70" s="236">
        <v>34949418.899999999</v>
      </c>
      <c r="G70" s="236">
        <v>38647901.880000018</v>
      </c>
      <c r="H70" s="9"/>
      <c r="I70" s="9"/>
      <c r="J70" s="9"/>
      <c r="K70" s="9"/>
      <c r="L70" s="236">
        <f t="shared" si="0"/>
        <v>97133533.400000021</v>
      </c>
      <c r="M70" s="236">
        <v>1397180.1445162545</v>
      </c>
      <c r="N70" s="236">
        <v>651583.57191975729</v>
      </c>
      <c r="O70" s="236">
        <v>185704.77992277994</v>
      </c>
      <c r="P70" s="236">
        <v>952373.86453425547</v>
      </c>
      <c r="Q70" s="236">
        <v>16526.997374517374</v>
      </c>
      <c r="R70" s="236">
        <v>69498.069498069497</v>
      </c>
      <c r="S70" s="236">
        <v>23166.023166023166</v>
      </c>
      <c r="T70" s="126">
        <f t="shared" si="3"/>
        <v>3296033.4509316576</v>
      </c>
      <c r="U70" s="126">
        <f t="shared" si="2"/>
        <v>100429566.85093167</v>
      </c>
    </row>
    <row r="71" spans="1:21" ht="20.45" customHeight="1" x14ac:dyDescent="0.3">
      <c r="A71" s="7">
        <v>1500200078</v>
      </c>
      <c r="B71" s="298" t="s">
        <v>182</v>
      </c>
      <c r="C71" s="236">
        <v>20350836.300000001</v>
      </c>
      <c r="D71" s="236">
        <v>1873443</v>
      </c>
      <c r="E71" s="236">
        <v>240905</v>
      </c>
      <c r="F71" s="236">
        <v>17287974.810000002</v>
      </c>
      <c r="G71" s="236">
        <v>45078878.740000017</v>
      </c>
      <c r="H71" s="9"/>
      <c r="I71" s="9"/>
      <c r="J71" s="9"/>
      <c r="K71" s="236">
        <v>236856</v>
      </c>
      <c r="L71" s="236">
        <f t="shared" si="0"/>
        <v>85068893.850000024</v>
      </c>
      <c r="M71" s="236">
        <v>1684834.880151954</v>
      </c>
      <c r="N71" s="236">
        <v>785733.13084441319</v>
      </c>
      <c r="O71" s="236">
        <v>223938.11696570521</v>
      </c>
      <c r="P71" s="236">
        <v>1148450.8304677787</v>
      </c>
      <c r="Q71" s="236">
        <v>19929.614481035656</v>
      </c>
      <c r="R71" s="236">
        <v>83806.495571201449</v>
      </c>
      <c r="S71" s="236">
        <v>27935.498523733819</v>
      </c>
      <c r="T71" s="126">
        <f t="shared" si="3"/>
        <v>3974628.5670058224</v>
      </c>
      <c r="U71" s="126">
        <f t="shared" ref="U71:U91" si="4">T71+L71</f>
        <v>89043522.417005852</v>
      </c>
    </row>
    <row r="72" spans="1:21" ht="20.45" customHeight="1" x14ac:dyDescent="0.3">
      <c r="A72" s="7">
        <v>1500200079</v>
      </c>
      <c r="B72" s="298" t="s">
        <v>184</v>
      </c>
      <c r="C72" s="236">
        <v>14213230.93</v>
      </c>
      <c r="D72" s="236">
        <v>6500</v>
      </c>
      <c r="E72" s="236">
        <v>49433</v>
      </c>
      <c r="F72" s="236">
        <v>14478880.5</v>
      </c>
      <c r="G72" s="236">
        <v>2405098.8599999994</v>
      </c>
      <c r="H72" s="9"/>
      <c r="I72" s="9"/>
      <c r="J72" s="9"/>
      <c r="K72" s="9"/>
      <c r="L72" s="236">
        <f t="shared" ref="L72:L90" si="5">SUM(C72:K72)</f>
        <v>31153143.289999999</v>
      </c>
      <c r="M72" s="236">
        <v>1479367.2118407399</v>
      </c>
      <c r="N72" s="236">
        <v>689912.0173268019</v>
      </c>
      <c r="O72" s="236">
        <v>196628.59050647286</v>
      </c>
      <c r="P72" s="236">
        <v>1008395.8548009765</v>
      </c>
      <c r="Q72" s="236">
        <v>17499.173690665455</v>
      </c>
      <c r="R72" s="236">
        <v>73586.191233250051</v>
      </c>
      <c r="S72" s="236">
        <v>24528.730411083354</v>
      </c>
      <c r="T72" s="126">
        <f t="shared" si="3"/>
        <v>3489917.7698099902</v>
      </c>
      <c r="U72" s="126">
        <f t="shared" si="4"/>
        <v>34643061.05980999</v>
      </c>
    </row>
    <row r="73" spans="1:21" ht="20.45" customHeight="1" x14ac:dyDescent="0.3">
      <c r="A73" s="7">
        <v>1500200080</v>
      </c>
      <c r="B73" s="298" t="s">
        <v>186</v>
      </c>
      <c r="C73" s="236">
        <v>17091684.909999996</v>
      </c>
      <c r="D73" s="236">
        <v>371400</v>
      </c>
      <c r="E73" s="236">
        <v>94545</v>
      </c>
      <c r="F73" s="236">
        <v>11857937.879999999</v>
      </c>
      <c r="G73" s="236">
        <v>528502</v>
      </c>
      <c r="H73" s="9"/>
      <c r="I73" s="9"/>
      <c r="J73" s="9"/>
      <c r="K73" s="9"/>
      <c r="L73" s="236">
        <f t="shared" si="5"/>
        <v>29944069.789999995</v>
      </c>
      <c r="M73" s="236">
        <v>1356086.610854012</v>
      </c>
      <c r="N73" s="236">
        <v>632419.3492162351</v>
      </c>
      <c r="O73" s="236">
        <v>180242.87463093345</v>
      </c>
      <c r="P73" s="236">
        <v>924362.86940089497</v>
      </c>
      <c r="Q73" s="236">
        <v>16040.909216443335</v>
      </c>
      <c r="R73" s="236">
        <v>67454.00863047922</v>
      </c>
      <c r="S73" s="236">
        <v>22484.669543493073</v>
      </c>
      <c r="T73" s="126">
        <f t="shared" si="3"/>
        <v>3199091.2914924915</v>
      </c>
      <c r="U73" s="126">
        <f t="shared" si="4"/>
        <v>33143161.081492487</v>
      </c>
    </row>
    <row r="74" spans="1:21" ht="20.45" customHeight="1" x14ac:dyDescent="0.3">
      <c r="A74" s="7">
        <v>1500200081</v>
      </c>
      <c r="B74" s="298" t="s">
        <v>188</v>
      </c>
      <c r="C74" s="236">
        <v>16826663.780000001</v>
      </c>
      <c r="D74" s="236">
        <v>487900</v>
      </c>
      <c r="E74" s="236">
        <v>645500</v>
      </c>
      <c r="F74" s="236">
        <v>12196418.75</v>
      </c>
      <c r="G74" s="236">
        <v>6388714.7599999998</v>
      </c>
      <c r="H74" s="9"/>
      <c r="I74" s="9"/>
      <c r="J74" s="9"/>
      <c r="K74" s="9"/>
      <c r="L74" s="236">
        <f t="shared" si="5"/>
        <v>36545197.289999999</v>
      </c>
      <c r="M74" s="236">
        <v>2054676.6831121389</v>
      </c>
      <c r="N74" s="236">
        <v>958211.13517611369</v>
      </c>
      <c r="O74" s="236">
        <v>273095.26459232339</v>
      </c>
      <c r="P74" s="236">
        <v>1400549.7966680229</v>
      </c>
      <c r="Q74" s="236">
        <v>24304.40790370202</v>
      </c>
      <c r="R74" s="236">
        <v>102203.04337951397</v>
      </c>
      <c r="S74" s="236">
        <v>34067.681126504656</v>
      </c>
      <c r="T74" s="126">
        <f t="shared" si="3"/>
        <v>4847108.0119583188</v>
      </c>
      <c r="U74" s="126">
        <f t="shared" si="4"/>
        <v>41392305.301958315</v>
      </c>
    </row>
    <row r="75" spans="1:21" ht="20.45" customHeight="1" x14ac:dyDescent="0.3">
      <c r="A75" s="7">
        <v>1500200082</v>
      </c>
      <c r="B75" s="298" t="s">
        <v>190</v>
      </c>
      <c r="C75" s="236">
        <v>18596578.34</v>
      </c>
      <c r="D75" s="236">
        <v>1843941</v>
      </c>
      <c r="E75" s="236">
        <v>534360</v>
      </c>
      <c r="F75" s="236">
        <v>15896922.199999999</v>
      </c>
      <c r="G75" s="236">
        <v>12126310.84</v>
      </c>
      <c r="H75" s="9"/>
      <c r="I75" s="9"/>
      <c r="J75" s="9"/>
      <c r="K75" s="9"/>
      <c r="L75" s="236">
        <f t="shared" si="5"/>
        <v>48998112.379999995</v>
      </c>
      <c r="M75" s="236">
        <v>2177957.2840988673</v>
      </c>
      <c r="N75" s="236">
        <v>1015703.8032866806</v>
      </c>
      <c r="O75" s="236">
        <v>289480.9804678628</v>
      </c>
      <c r="P75" s="236">
        <v>1484582.7820681043</v>
      </c>
      <c r="Q75" s="236">
        <v>25762.672377924144</v>
      </c>
      <c r="R75" s="236">
        <v>108335.2259822848</v>
      </c>
      <c r="S75" s="236">
        <v>36111.741994094933</v>
      </c>
      <c r="T75" s="126">
        <f t="shared" si="3"/>
        <v>5137934.4902758198</v>
      </c>
      <c r="U75" s="126">
        <f t="shared" si="4"/>
        <v>54136046.870275818</v>
      </c>
    </row>
    <row r="76" spans="1:21" ht="20.45" customHeight="1" x14ac:dyDescent="0.3">
      <c r="A76" s="7">
        <v>1500200083</v>
      </c>
      <c r="B76" s="298" t="s">
        <v>192</v>
      </c>
      <c r="C76" s="236">
        <v>24622450.060000002</v>
      </c>
      <c r="D76" s="236">
        <v>319271</v>
      </c>
      <c r="E76" s="236">
        <v>518278.94999999995</v>
      </c>
      <c r="F76" s="236">
        <v>16583728.640000001</v>
      </c>
      <c r="G76" s="236">
        <v>8222548.8399999999</v>
      </c>
      <c r="H76" s="9"/>
      <c r="I76" s="9"/>
      <c r="J76" s="9"/>
      <c r="K76" s="236">
        <v>372705</v>
      </c>
      <c r="L76" s="236">
        <f t="shared" si="5"/>
        <v>50638982.49000001</v>
      </c>
      <c r="M76" s="236">
        <v>2260144.351423353</v>
      </c>
      <c r="N76" s="236">
        <v>1054032.2486937251</v>
      </c>
      <c r="O76" s="236">
        <v>300404.79105155577</v>
      </c>
      <c r="P76" s="236">
        <v>1540604.772334825</v>
      </c>
      <c r="Q76" s="236">
        <v>26734.848694072221</v>
      </c>
      <c r="R76" s="236">
        <v>112423.34771746537</v>
      </c>
      <c r="S76" s="236">
        <v>37474.449239155125</v>
      </c>
      <c r="T76" s="126">
        <f t="shared" si="3"/>
        <v>5331818.809154151</v>
      </c>
      <c r="U76" s="126">
        <f t="shared" si="4"/>
        <v>55970801.299154162</v>
      </c>
    </row>
    <row r="77" spans="1:21" ht="20.45" customHeight="1" x14ac:dyDescent="0.3">
      <c r="A77" s="7">
        <v>1500200084</v>
      </c>
      <c r="B77" s="298" t="s">
        <v>194</v>
      </c>
      <c r="C77" s="236">
        <v>16018358.92</v>
      </c>
      <c r="D77" s="9"/>
      <c r="E77" s="236">
        <v>564209</v>
      </c>
      <c r="F77" s="236">
        <v>12359522.879999999</v>
      </c>
      <c r="G77" s="236">
        <v>483653.95000000007</v>
      </c>
      <c r="H77" s="9"/>
      <c r="I77" s="9"/>
      <c r="J77" s="9"/>
      <c r="K77" s="236">
        <v>3060</v>
      </c>
      <c r="L77" s="236">
        <f t="shared" si="5"/>
        <v>29428804.749999996</v>
      </c>
      <c r="M77" s="236">
        <v>1808115.4811386822</v>
      </c>
      <c r="N77" s="236">
        <v>843225.79895497998</v>
      </c>
      <c r="O77" s="236">
        <v>240323.83284124461</v>
      </c>
      <c r="P77" s="236">
        <v>1232483.8158678601</v>
      </c>
      <c r="Q77" s="236">
        <v>21387.87895525778</v>
      </c>
      <c r="R77" s="236">
        <v>89938.678173972294</v>
      </c>
      <c r="S77" s="236">
        <v>29979.559391324095</v>
      </c>
      <c r="T77" s="126">
        <f t="shared" si="3"/>
        <v>4265455.0453233207</v>
      </c>
      <c r="U77" s="126">
        <f t="shared" si="4"/>
        <v>33694259.79532332</v>
      </c>
    </row>
    <row r="78" spans="1:21" ht="20.45" customHeight="1" x14ac:dyDescent="0.3">
      <c r="A78" s="7">
        <v>1500200085</v>
      </c>
      <c r="B78" s="298" t="s">
        <v>196</v>
      </c>
      <c r="C78" s="236">
        <v>18522657.439999998</v>
      </c>
      <c r="D78" s="236">
        <v>1287963</v>
      </c>
      <c r="E78" s="236">
        <v>531166</v>
      </c>
      <c r="F78" s="236">
        <v>7543826.4499999993</v>
      </c>
      <c r="G78" s="236">
        <v>13414952.499999998</v>
      </c>
      <c r="H78" s="9"/>
      <c r="I78" s="9"/>
      <c r="J78" s="236">
        <v>0</v>
      </c>
      <c r="K78" s="9"/>
      <c r="L78" s="236">
        <f t="shared" si="5"/>
        <v>41300565.389999993</v>
      </c>
      <c r="M78" s="236">
        <v>1849209.014800925</v>
      </c>
      <c r="N78" s="236">
        <v>862390.02165850229</v>
      </c>
      <c r="O78" s="236">
        <v>245785.73813309107</v>
      </c>
      <c r="P78" s="236">
        <v>1260494.8110012205</v>
      </c>
      <c r="Q78" s="236">
        <v>21873.967113331819</v>
      </c>
      <c r="R78" s="236">
        <v>91982.73904156257</v>
      </c>
      <c r="S78" s="236">
        <v>30660.913013854191</v>
      </c>
      <c r="T78" s="126">
        <f t="shared" si="3"/>
        <v>4362397.2047624867</v>
      </c>
      <c r="U78" s="126">
        <f t="shared" si="4"/>
        <v>45662962.594762482</v>
      </c>
    </row>
    <row r="79" spans="1:21" ht="20.45" customHeight="1" x14ac:dyDescent="0.3">
      <c r="A79" s="7">
        <v>1500200086</v>
      </c>
      <c r="B79" s="298" t="s">
        <v>198</v>
      </c>
      <c r="C79" s="236">
        <v>18943057.980000008</v>
      </c>
      <c r="D79" s="236">
        <v>729834</v>
      </c>
      <c r="E79" s="236">
        <v>461154</v>
      </c>
      <c r="F79" s="236">
        <v>7974608.4899999993</v>
      </c>
      <c r="G79" s="236">
        <v>13204347.700000001</v>
      </c>
      <c r="H79" s="9"/>
      <c r="I79" s="9"/>
      <c r="J79" s="9"/>
      <c r="K79" s="236">
        <v>3057600</v>
      </c>
      <c r="L79" s="236">
        <f t="shared" si="5"/>
        <v>44370602.170000009</v>
      </c>
      <c r="M79" s="236">
        <v>2013583.1494498963</v>
      </c>
      <c r="N79" s="236">
        <v>939046.91247259139</v>
      </c>
      <c r="O79" s="236">
        <v>267633.35930047696</v>
      </c>
      <c r="P79" s="236">
        <v>1372538.8015346623</v>
      </c>
      <c r="Q79" s="236">
        <v>23818.319745627985</v>
      </c>
      <c r="R79" s="236">
        <v>100158.98251192369</v>
      </c>
      <c r="S79" s="236">
        <v>33386.327503974564</v>
      </c>
      <c r="T79" s="126">
        <f t="shared" si="3"/>
        <v>4750165.8525191536</v>
      </c>
      <c r="U79" s="126">
        <f t="shared" si="4"/>
        <v>49120768.022519164</v>
      </c>
    </row>
    <row r="80" spans="1:21" ht="20.45" customHeight="1" x14ac:dyDescent="0.3">
      <c r="A80" s="7">
        <v>1500200087</v>
      </c>
      <c r="B80" s="298" t="s">
        <v>312</v>
      </c>
      <c r="C80" s="236">
        <v>27154953.379999999</v>
      </c>
      <c r="D80" s="236">
        <v>3553710</v>
      </c>
      <c r="E80" s="236">
        <v>1213184</v>
      </c>
      <c r="F80" s="236">
        <v>19981102.360000003</v>
      </c>
      <c r="G80" s="236">
        <v>6756531.919999999</v>
      </c>
      <c r="H80" s="9"/>
      <c r="I80" s="9"/>
      <c r="J80" s="9"/>
      <c r="K80" s="236">
        <v>2000</v>
      </c>
      <c r="L80" s="236">
        <f t="shared" si="5"/>
        <v>58661481.660000004</v>
      </c>
      <c r="M80" s="236">
        <v>2260144.351423353</v>
      </c>
      <c r="N80" s="236">
        <v>1054032.2486937251</v>
      </c>
      <c r="O80" s="236">
        <v>300404.79105155577</v>
      </c>
      <c r="P80" s="236">
        <v>1540604.772334825</v>
      </c>
      <c r="Q80" s="236">
        <v>26734.848694072221</v>
      </c>
      <c r="R80" s="236">
        <v>112423.34771746537</v>
      </c>
      <c r="S80" s="236">
        <v>37474.449239155125</v>
      </c>
      <c r="T80" s="126">
        <f t="shared" si="3"/>
        <v>5331818.809154151</v>
      </c>
      <c r="U80" s="126">
        <f t="shared" si="4"/>
        <v>63993300.469154157</v>
      </c>
    </row>
    <row r="81" spans="1:27" ht="20.45" customHeight="1" x14ac:dyDescent="0.3">
      <c r="A81" s="7">
        <v>1500200088</v>
      </c>
      <c r="B81" s="298" t="s">
        <v>201</v>
      </c>
      <c r="C81" s="236">
        <v>15813395.379999999</v>
      </c>
      <c r="D81" s="236">
        <v>320450</v>
      </c>
      <c r="E81" s="236">
        <v>903645</v>
      </c>
      <c r="F81" s="236">
        <v>14097631.740000004</v>
      </c>
      <c r="G81" s="236">
        <v>21173965.930000011</v>
      </c>
      <c r="H81" s="9"/>
      <c r="I81" s="9"/>
      <c r="J81" s="9"/>
      <c r="K81" s="9"/>
      <c r="L81" s="236">
        <f t="shared" si="5"/>
        <v>52309088.050000012</v>
      </c>
      <c r="M81" s="236">
        <v>1684834.880151954</v>
      </c>
      <c r="N81" s="236">
        <v>785733.13084441319</v>
      </c>
      <c r="O81" s="236">
        <v>223938.11696570521</v>
      </c>
      <c r="P81" s="236">
        <v>1148450.8304677787</v>
      </c>
      <c r="Q81" s="236">
        <v>19929.614481035656</v>
      </c>
      <c r="R81" s="236">
        <v>83806.495571201449</v>
      </c>
      <c r="S81" s="236">
        <v>27935.498523733819</v>
      </c>
      <c r="T81" s="126">
        <f t="shared" si="3"/>
        <v>3974628.5670058224</v>
      </c>
      <c r="U81" s="126">
        <f t="shared" si="4"/>
        <v>56283716.617005832</v>
      </c>
    </row>
    <row r="82" spans="1:27" ht="20.45" customHeight="1" x14ac:dyDescent="0.3">
      <c r="A82" s="7">
        <v>1500200089</v>
      </c>
      <c r="B82" s="298" t="s">
        <v>203</v>
      </c>
      <c r="C82" s="236">
        <v>14512052.550000003</v>
      </c>
      <c r="D82" s="236">
        <v>1340564.2</v>
      </c>
      <c r="E82" s="236">
        <v>230967.55</v>
      </c>
      <c r="F82" s="236">
        <v>14820584.889999999</v>
      </c>
      <c r="G82" s="236">
        <v>78539284.140000001</v>
      </c>
      <c r="H82" s="9"/>
      <c r="I82" s="9"/>
      <c r="J82" s="9"/>
      <c r="K82" s="9"/>
      <c r="L82" s="236">
        <f t="shared" si="5"/>
        <v>109443453.33</v>
      </c>
      <c r="M82" s="236">
        <v>1931396.0821254104</v>
      </c>
      <c r="N82" s="236">
        <v>900718.46706554689</v>
      </c>
      <c r="O82" s="236">
        <v>256709.54871678402</v>
      </c>
      <c r="P82" s="236">
        <v>1316516.8112679415</v>
      </c>
      <c r="Q82" s="236">
        <v>22846.143429479904</v>
      </c>
      <c r="R82" s="236">
        <v>96070.860776743124</v>
      </c>
      <c r="S82" s="236">
        <v>32023.620258914376</v>
      </c>
      <c r="T82" s="126">
        <f t="shared" si="3"/>
        <v>4556281.5336408196</v>
      </c>
      <c r="U82" s="126">
        <f t="shared" si="4"/>
        <v>113999734.86364082</v>
      </c>
    </row>
    <row r="83" spans="1:27" ht="20.45" customHeight="1" x14ac:dyDescent="0.3">
      <c r="A83" s="7">
        <v>1500200090</v>
      </c>
      <c r="B83" s="298" t="s">
        <v>205</v>
      </c>
      <c r="C83" s="236">
        <v>25715210.819999997</v>
      </c>
      <c r="D83" s="236">
        <v>3339944</v>
      </c>
      <c r="E83" s="236">
        <v>718905.41</v>
      </c>
      <c r="F83" s="236">
        <v>26115764.150000002</v>
      </c>
      <c r="G83" s="236">
        <v>22499004.29000001</v>
      </c>
      <c r="H83" s="9"/>
      <c r="I83" s="9"/>
      <c r="J83" s="9"/>
      <c r="K83" s="236">
        <v>7258</v>
      </c>
      <c r="L83" s="236">
        <f t="shared" si="5"/>
        <v>78396086.670000002</v>
      </c>
      <c r="M83" s="236">
        <v>2424518.4860723242</v>
      </c>
      <c r="N83" s="236">
        <v>1130689.1395078143</v>
      </c>
      <c r="O83" s="236">
        <v>322252.41221894167</v>
      </c>
      <c r="P83" s="236">
        <v>1652648.762868267</v>
      </c>
      <c r="Q83" s="236">
        <v>28679.201326368388</v>
      </c>
      <c r="R83" s="236">
        <v>120599.59118782649</v>
      </c>
      <c r="S83" s="236">
        <v>40199.863729275494</v>
      </c>
      <c r="T83" s="126">
        <f t="shared" si="3"/>
        <v>5719587.4569108179</v>
      </c>
      <c r="U83" s="126">
        <f t="shared" si="4"/>
        <v>84115674.126910821</v>
      </c>
    </row>
    <row r="84" spans="1:27" ht="20.45" customHeight="1" x14ac:dyDescent="0.3">
      <c r="A84" s="7">
        <v>1500200091</v>
      </c>
      <c r="B84" s="298" t="s">
        <v>207</v>
      </c>
      <c r="C84" s="236">
        <v>16105436.74</v>
      </c>
      <c r="D84" s="236">
        <v>285890</v>
      </c>
      <c r="E84" s="236">
        <v>359075</v>
      </c>
      <c r="F84" s="236">
        <v>13558117.159999998</v>
      </c>
      <c r="G84" s="236">
        <v>979099.08000000007</v>
      </c>
      <c r="H84" s="9"/>
      <c r="I84" s="9"/>
      <c r="J84" s="9"/>
      <c r="K84" s="9"/>
      <c r="L84" s="236">
        <f t="shared" si="5"/>
        <v>31287617.979999997</v>
      </c>
      <c r="M84" s="236">
        <v>1356086.610854012</v>
      </c>
      <c r="N84" s="236">
        <v>632419.3492162351</v>
      </c>
      <c r="O84" s="236">
        <v>180242.87463093345</v>
      </c>
      <c r="P84" s="236">
        <v>924362.86940089497</v>
      </c>
      <c r="Q84" s="236">
        <v>16040.909216443335</v>
      </c>
      <c r="R84" s="236">
        <v>67454.00863047922</v>
      </c>
      <c r="S84" s="236">
        <v>22484.669543493073</v>
      </c>
      <c r="T84" s="126">
        <f t="shared" si="3"/>
        <v>3199091.2914924915</v>
      </c>
      <c r="U84" s="126">
        <f t="shared" si="4"/>
        <v>34486709.271492489</v>
      </c>
    </row>
    <row r="85" spans="1:27" ht="20.45" customHeight="1" x14ac:dyDescent="0.3">
      <c r="A85" s="7">
        <v>1500200092</v>
      </c>
      <c r="B85" s="298" t="s">
        <v>209</v>
      </c>
      <c r="C85" s="236">
        <v>17893859.670000002</v>
      </c>
      <c r="D85" s="236">
        <v>354005.5</v>
      </c>
      <c r="E85" s="236">
        <v>335579.05</v>
      </c>
      <c r="F85" s="236">
        <v>16491143.800000001</v>
      </c>
      <c r="G85" s="236">
        <v>3554588.089999998</v>
      </c>
      <c r="H85" s="9"/>
      <c r="I85" s="9"/>
      <c r="J85" s="9"/>
      <c r="K85" s="9"/>
      <c r="L85" s="236">
        <f t="shared" si="5"/>
        <v>38629176.109999999</v>
      </c>
      <c r="M85" s="236">
        <v>1931396.0821254104</v>
      </c>
      <c r="N85" s="236">
        <v>900718.46706554689</v>
      </c>
      <c r="O85" s="236">
        <v>256709.54871678402</v>
      </c>
      <c r="P85" s="236">
        <v>1316516.8112679415</v>
      </c>
      <c r="Q85" s="236">
        <v>22846.143429479904</v>
      </c>
      <c r="R85" s="236">
        <v>96070.860776743124</v>
      </c>
      <c r="S85" s="236">
        <v>32023.620258914376</v>
      </c>
      <c r="T85" s="126">
        <f t="shared" si="3"/>
        <v>4556281.5336408196</v>
      </c>
      <c r="U85" s="126">
        <f t="shared" si="4"/>
        <v>43185457.643640816</v>
      </c>
    </row>
    <row r="86" spans="1:27" ht="20.45" customHeight="1" x14ac:dyDescent="0.3">
      <c r="A86" s="7">
        <v>1500200093</v>
      </c>
      <c r="B86" s="298" t="s">
        <v>211</v>
      </c>
      <c r="C86" s="236">
        <v>18697829.970000006</v>
      </c>
      <c r="D86" s="9"/>
      <c r="E86" s="236">
        <v>329877.45999999996</v>
      </c>
      <c r="F86" s="236">
        <v>8809958.5999999996</v>
      </c>
      <c r="G86" s="236">
        <v>1034843.29</v>
      </c>
      <c r="H86" s="9"/>
      <c r="I86" s="236">
        <v>800337</v>
      </c>
      <c r="J86" s="9"/>
      <c r="K86" s="236">
        <v>4000</v>
      </c>
      <c r="L86" s="236">
        <f t="shared" si="5"/>
        <v>29676846.320000008</v>
      </c>
      <c r="M86" s="236">
        <v>1890302.5484631681</v>
      </c>
      <c r="N86" s="236">
        <v>881554.24436202459</v>
      </c>
      <c r="O86" s="236">
        <v>251247.64342493756</v>
      </c>
      <c r="P86" s="236">
        <v>1288505.8161345809</v>
      </c>
      <c r="Q86" s="236">
        <v>22360.055271405865</v>
      </c>
      <c r="R86" s="236">
        <v>94026.799909152847</v>
      </c>
      <c r="S86" s="236">
        <v>31342.266636384284</v>
      </c>
      <c r="T86" s="126">
        <f t="shared" si="3"/>
        <v>4459339.3742016545</v>
      </c>
      <c r="U86" s="126">
        <f t="shared" si="4"/>
        <v>34136185.694201663</v>
      </c>
    </row>
    <row r="87" spans="1:27" ht="20.45" customHeight="1" x14ac:dyDescent="0.3">
      <c r="A87" s="7">
        <v>1500200094</v>
      </c>
      <c r="B87" s="298" t="s">
        <v>213</v>
      </c>
      <c r="C87" s="236">
        <v>21295366.690000001</v>
      </c>
      <c r="D87" s="236">
        <v>1998515</v>
      </c>
      <c r="E87" s="236">
        <v>221770.36000000002</v>
      </c>
      <c r="F87" s="236">
        <v>42516867.599999994</v>
      </c>
      <c r="G87" s="236">
        <v>3657920.7500000005</v>
      </c>
      <c r="H87" s="9"/>
      <c r="I87" s="9"/>
      <c r="J87" s="9"/>
      <c r="K87" s="9"/>
      <c r="L87" s="236">
        <f t="shared" si="5"/>
        <v>69690440.399999991</v>
      </c>
      <c r="M87" s="236">
        <v>1972489.6157876535</v>
      </c>
      <c r="N87" s="236">
        <v>919882.6897690692</v>
      </c>
      <c r="O87" s="236">
        <v>262171.45400863048</v>
      </c>
      <c r="P87" s="236">
        <v>1344527.8064013019</v>
      </c>
      <c r="Q87" s="236">
        <v>23332.231587553943</v>
      </c>
      <c r="R87" s="236">
        <v>98114.921644333415</v>
      </c>
      <c r="S87" s="236">
        <v>32704.973881444468</v>
      </c>
      <c r="T87" s="126">
        <f t="shared" si="3"/>
        <v>4653223.6930799885</v>
      </c>
      <c r="U87" s="126">
        <f t="shared" si="4"/>
        <v>74343664.093079984</v>
      </c>
    </row>
    <row r="88" spans="1:27" ht="20.45" customHeight="1" x14ac:dyDescent="0.3">
      <c r="A88" s="7">
        <v>1500200095</v>
      </c>
      <c r="B88" s="298" t="s">
        <v>215</v>
      </c>
      <c r="C88" s="236">
        <v>18323538</v>
      </c>
      <c r="D88" s="236">
        <v>299200</v>
      </c>
      <c r="E88" s="236">
        <v>805201.01</v>
      </c>
      <c r="F88" s="236">
        <v>15658194.85</v>
      </c>
      <c r="G88" s="236">
        <v>1293064.3699999996</v>
      </c>
      <c r="H88" s="9"/>
      <c r="I88" s="9"/>
      <c r="J88" s="9"/>
      <c r="K88" s="9"/>
      <c r="L88" s="236">
        <f t="shared" si="5"/>
        <v>36379198.229999997</v>
      </c>
      <c r="M88" s="236">
        <v>1890302.5484631681</v>
      </c>
      <c r="N88" s="236">
        <v>881554.24436202459</v>
      </c>
      <c r="O88" s="236">
        <v>251247.64342493756</v>
      </c>
      <c r="P88" s="236">
        <v>1288505.8161345809</v>
      </c>
      <c r="Q88" s="236">
        <v>22360.055271405865</v>
      </c>
      <c r="R88" s="236">
        <v>94026.799909152847</v>
      </c>
      <c r="S88" s="236">
        <v>31342.266636384284</v>
      </c>
      <c r="T88" s="126">
        <f t="shared" si="3"/>
        <v>4459339.3742016545</v>
      </c>
      <c r="U88" s="126">
        <f t="shared" si="4"/>
        <v>40838537.604201652</v>
      </c>
    </row>
    <row r="89" spans="1:27" ht="20.45" customHeight="1" x14ac:dyDescent="0.3">
      <c r="A89" s="7">
        <v>1500200096</v>
      </c>
      <c r="B89" s="298" t="s">
        <v>217</v>
      </c>
      <c r="C89" s="236">
        <v>20234801.780000001</v>
      </c>
      <c r="D89" s="236">
        <v>12350</v>
      </c>
      <c r="E89" s="236">
        <v>107519.92</v>
      </c>
      <c r="F89" s="236">
        <v>19690799.349999998</v>
      </c>
      <c r="G89" s="236">
        <v>2862744.4600000014</v>
      </c>
      <c r="H89" s="9"/>
      <c r="I89" s="9"/>
      <c r="J89" s="9"/>
      <c r="K89" s="9"/>
      <c r="L89" s="236">
        <f t="shared" si="5"/>
        <v>42908215.509999998</v>
      </c>
      <c r="M89" s="236">
        <v>2219050.8177611101</v>
      </c>
      <c r="N89" s="236">
        <v>1034868.0259902028</v>
      </c>
      <c r="O89" s="236">
        <v>294942.88575970929</v>
      </c>
      <c r="P89" s="236">
        <v>1512593.7772014646</v>
      </c>
      <c r="Q89" s="236">
        <v>26248.760535998183</v>
      </c>
      <c r="R89" s="236">
        <v>110379.28684987509</v>
      </c>
      <c r="S89" s="236">
        <v>36793.095616625025</v>
      </c>
      <c r="T89" s="126">
        <f t="shared" si="3"/>
        <v>5234876.6497149849</v>
      </c>
      <c r="U89" s="126">
        <f t="shared" si="4"/>
        <v>48143092.159714982</v>
      </c>
    </row>
    <row r="90" spans="1:27" ht="20.45" customHeight="1" x14ac:dyDescent="0.3">
      <c r="A90" s="7">
        <v>1500200173</v>
      </c>
      <c r="B90" s="298" t="s">
        <v>219</v>
      </c>
      <c r="C90" s="236">
        <v>11247483.639999999</v>
      </c>
      <c r="D90" s="236">
        <v>1206952</v>
      </c>
      <c r="E90" s="236">
        <v>122950</v>
      </c>
      <c r="F90" s="236">
        <v>14682176.780000001</v>
      </c>
      <c r="G90" s="236">
        <v>485998.56</v>
      </c>
      <c r="H90" s="9"/>
      <c r="I90" s="9"/>
      <c r="J90" s="9"/>
      <c r="K90" s="236">
        <v>547850</v>
      </c>
      <c r="L90" s="236">
        <f t="shared" si="5"/>
        <v>28293410.98</v>
      </c>
      <c r="M90" s="236">
        <v>1397180.1445162545</v>
      </c>
      <c r="N90" s="236">
        <v>651583.57191975729</v>
      </c>
      <c r="O90" s="236">
        <v>185704.77992277994</v>
      </c>
      <c r="P90" s="236">
        <v>952373.86453425547</v>
      </c>
      <c r="Q90" s="236">
        <v>16526.997374517374</v>
      </c>
      <c r="R90" s="236">
        <v>69498.069498069497</v>
      </c>
      <c r="S90" s="236">
        <v>23166.023166023166</v>
      </c>
      <c r="T90" s="126">
        <f t="shared" si="3"/>
        <v>3296033.4509316576</v>
      </c>
      <c r="U90" s="126">
        <f t="shared" si="4"/>
        <v>31589444.430931658</v>
      </c>
    </row>
    <row r="91" spans="1:27" s="185" customFormat="1" ht="20.45" customHeight="1" x14ac:dyDescent="0.3">
      <c r="A91" s="702" t="s">
        <v>220</v>
      </c>
      <c r="B91" s="703"/>
      <c r="C91" s="236">
        <f>SUM(C7:C90)</f>
        <v>1538401319.8799999</v>
      </c>
      <c r="D91" s="236">
        <f t="shared" ref="D91:T91" si="6">SUM(D7:D90)</f>
        <v>140977534.98000002</v>
      </c>
      <c r="E91" s="236">
        <f t="shared" si="6"/>
        <v>55583063.049999982</v>
      </c>
      <c r="F91" s="236">
        <f t="shared" si="6"/>
        <v>2086149092.5400012</v>
      </c>
      <c r="G91" s="236">
        <f t="shared" si="6"/>
        <v>980158809.57000029</v>
      </c>
      <c r="H91" s="236">
        <f t="shared" si="6"/>
        <v>4121072.1</v>
      </c>
      <c r="I91" s="236">
        <f t="shared" si="6"/>
        <v>800337</v>
      </c>
      <c r="J91" s="236">
        <f t="shared" si="6"/>
        <v>436560.14</v>
      </c>
      <c r="K91" s="236">
        <f t="shared" si="6"/>
        <v>16599225.35</v>
      </c>
      <c r="L91" s="236">
        <f t="shared" si="6"/>
        <v>4823227014.6099987</v>
      </c>
      <c r="M91" s="236">
        <f t="shared" si="6"/>
        <v>161840656.59679687</v>
      </c>
      <c r="N91" s="236">
        <f t="shared" si="6"/>
        <v>74069720.749113604</v>
      </c>
      <c r="O91" s="236">
        <f t="shared" si="6"/>
        <v>22126178.33727004</v>
      </c>
      <c r="P91" s="236">
        <f t="shared" si="6"/>
        <v>122598120.0431073</v>
      </c>
      <c r="Q91" s="236">
        <f t="shared" si="6"/>
        <v>1969143.1283579378</v>
      </c>
      <c r="R91" s="236">
        <f t="shared" si="6"/>
        <v>8280490.5746082217</v>
      </c>
      <c r="S91" s="236">
        <f t="shared" si="6"/>
        <v>2760163.5248694075</v>
      </c>
      <c r="T91" s="236">
        <f t="shared" si="6"/>
        <v>393644472.95412308</v>
      </c>
      <c r="U91" s="126">
        <f t="shared" si="4"/>
        <v>5216871487.5641222</v>
      </c>
      <c r="V91" s="286"/>
      <c r="W91" s="286"/>
      <c r="X91" s="286"/>
      <c r="Y91" s="286"/>
      <c r="Z91" s="286"/>
      <c r="AA91" s="286"/>
    </row>
    <row r="92" spans="1:27" s="185" customFormat="1" ht="20.45" customHeight="1" x14ac:dyDescent="0.3">
      <c r="A92" s="696" t="s">
        <v>221</v>
      </c>
      <c r="B92" s="697"/>
      <c r="C92" s="697"/>
      <c r="D92" s="697"/>
      <c r="E92" s="697"/>
      <c r="F92" s="697"/>
      <c r="G92" s="697"/>
      <c r="H92" s="697"/>
      <c r="I92" s="697"/>
      <c r="J92" s="697"/>
      <c r="K92" s="697"/>
      <c r="L92" s="697"/>
      <c r="M92" s="697"/>
      <c r="N92" s="697"/>
      <c r="O92" s="697"/>
      <c r="P92" s="697"/>
      <c r="Q92" s="697"/>
      <c r="R92" s="697"/>
      <c r="S92" s="697"/>
      <c r="T92" s="697"/>
      <c r="U92" s="698"/>
      <c r="V92" s="286"/>
      <c r="W92" s="286"/>
      <c r="X92" s="286"/>
      <c r="Y92" s="286"/>
      <c r="Z92" s="286"/>
      <c r="AA92" s="286"/>
    </row>
    <row r="93" spans="1:27" ht="20.45" customHeight="1" x14ac:dyDescent="0.3">
      <c r="A93" s="7">
        <v>1500200006</v>
      </c>
      <c r="B93" s="298" t="s">
        <v>306</v>
      </c>
      <c r="C93" s="236">
        <v>13712992.85</v>
      </c>
      <c r="D93" s="236">
        <v>790017.4</v>
      </c>
      <c r="E93" s="236">
        <v>47224</v>
      </c>
      <c r="F93" s="236">
        <v>3804416.35</v>
      </c>
      <c r="G93" s="236">
        <v>111259.89</v>
      </c>
      <c r="H93" s="9"/>
      <c r="I93" s="9"/>
      <c r="J93" s="9"/>
      <c r="K93" s="9"/>
      <c r="L93" s="236">
        <f>SUM(C93:K93)</f>
        <v>18465910.490000002</v>
      </c>
      <c r="M93" s="236">
        <v>1223866.3320039595</v>
      </c>
      <c r="N93" s="236">
        <v>594090.90380919049</v>
      </c>
      <c r="O93" s="236">
        <v>152933.34817170113</v>
      </c>
      <c r="P93" s="236">
        <v>1357506.7155557629</v>
      </c>
      <c r="Q93" s="236">
        <v>13610.468426073134</v>
      </c>
      <c r="R93" s="236">
        <v>57233.704292527822</v>
      </c>
      <c r="S93" s="236">
        <v>19077.901430842609</v>
      </c>
      <c r="T93" s="126">
        <f t="shared" ref="T93:T94" si="7">M93+N93+O93+P93+Q93+R93+S93</f>
        <v>3418319.3736900571</v>
      </c>
      <c r="U93" s="126">
        <f t="shared" ref="U93:U103" si="8">T93+L93</f>
        <v>21884229.86369006</v>
      </c>
    </row>
    <row r="94" spans="1:27" ht="20.45" customHeight="1" x14ac:dyDescent="0.3">
      <c r="A94" s="7">
        <v>1500200008</v>
      </c>
      <c r="B94" s="298" t="s">
        <v>224</v>
      </c>
      <c r="C94" s="236">
        <v>19864892.190000001</v>
      </c>
      <c r="D94" s="236">
        <v>7250951.3499999996</v>
      </c>
      <c r="E94" s="236">
        <v>3284244.6399999997</v>
      </c>
      <c r="F94" s="236">
        <v>7256708.1000000006</v>
      </c>
      <c r="G94" s="236">
        <v>1257365.82</v>
      </c>
      <c r="H94" s="9"/>
      <c r="I94" s="9"/>
      <c r="J94" s="9"/>
      <c r="K94" s="9"/>
      <c r="L94" s="236">
        <f t="shared" ref="L94:L103" si="9">SUM(C94:K94)</f>
        <v>38914162.100000001</v>
      </c>
      <c r="M94" s="236">
        <v>2456672.341871243</v>
      </c>
      <c r="N94" s="236">
        <v>1169017.5849148589</v>
      </c>
      <c r="O94" s="236">
        <v>316790.50692709518</v>
      </c>
      <c r="P94" s="236">
        <v>2784690.1451904508</v>
      </c>
      <c r="Q94" s="236">
        <v>28193.113168294345</v>
      </c>
      <c r="R94" s="236">
        <v>118555.5303202362</v>
      </c>
      <c r="S94" s="236">
        <v>39518.510106745402</v>
      </c>
      <c r="T94" s="126">
        <f t="shared" si="7"/>
        <v>6913437.7324989242</v>
      </c>
      <c r="U94" s="126">
        <f t="shared" si="8"/>
        <v>45827599.832498923</v>
      </c>
      <c r="V94" s="126"/>
    </row>
    <row r="95" spans="1:27" ht="20.45" customHeight="1" x14ac:dyDescent="0.3">
      <c r="A95" s="7">
        <v>1500200010</v>
      </c>
      <c r="B95" s="298" t="s">
        <v>226</v>
      </c>
      <c r="C95" s="236">
        <v>17357539.309999995</v>
      </c>
      <c r="D95" s="9"/>
      <c r="E95" s="9"/>
      <c r="F95" s="236">
        <v>2441586.92</v>
      </c>
      <c r="G95" s="236">
        <v>156357.07</v>
      </c>
      <c r="H95" s="9"/>
      <c r="I95" s="9"/>
      <c r="J95" s="9"/>
      <c r="K95" s="9"/>
      <c r="L95" s="236">
        <f t="shared" si="9"/>
        <v>19955483.299999997</v>
      </c>
      <c r="M95" s="236">
        <v>2554863.8758225697</v>
      </c>
      <c r="N95" s="236">
        <v>1494809.3708747374</v>
      </c>
      <c r="O95" s="236">
        <v>213014.30638201226</v>
      </c>
      <c r="P95" s="236">
        <v>1939075.9928491306</v>
      </c>
      <c r="Q95" s="236">
        <v>18957.438164887579</v>
      </c>
      <c r="R95" s="236">
        <v>79718.373836020895</v>
      </c>
      <c r="S95" s="236">
        <v>26572.791278673631</v>
      </c>
      <c r="T95" s="126">
        <f t="shared" ref="T95:T103" si="10">M95+N95+O95+P95+Q95+R95+S95</f>
        <v>6327012.1492080325</v>
      </c>
      <c r="U95" s="126">
        <f t="shared" si="8"/>
        <v>26282495.449208029</v>
      </c>
    </row>
    <row r="96" spans="1:27" ht="20.45" customHeight="1" x14ac:dyDescent="0.3">
      <c r="A96" s="7">
        <v>1500200011</v>
      </c>
      <c r="B96" s="298" t="s">
        <v>228</v>
      </c>
      <c r="C96" s="236">
        <v>25583965.739999998</v>
      </c>
      <c r="D96" s="236">
        <v>458674</v>
      </c>
      <c r="E96" s="236">
        <v>204239.5</v>
      </c>
      <c r="F96" s="236">
        <v>3992519</v>
      </c>
      <c r="G96" s="236">
        <v>414914.51</v>
      </c>
      <c r="H96" s="9"/>
      <c r="I96" s="9"/>
      <c r="J96" s="9"/>
      <c r="K96" s="9"/>
      <c r="L96" s="236">
        <f t="shared" si="9"/>
        <v>30654312.75</v>
      </c>
      <c r="M96" s="236">
        <v>1520605.6680482184</v>
      </c>
      <c r="N96" s="236">
        <v>172478.00433170047</v>
      </c>
      <c r="O96" s="236">
        <v>426028.61276402452</v>
      </c>
      <c r="P96" s="236">
        <v>3607444.8060922776</v>
      </c>
      <c r="Q96" s="236">
        <v>37914.876329775158</v>
      </c>
      <c r="R96" s="236">
        <v>159436.74767204179</v>
      </c>
      <c r="S96" s="236">
        <v>53145.582557347261</v>
      </c>
      <c r="T96" s="126">
        <f t="shared" si="10"/>
        <v>5977054.2977953851</v>
      </c>
      <c r="U96" s="126">
        <f t="shared" si="8"/>
        <v>36631367.047795385</v>
      </c>
    </row>
    <row r="97" spans="1:27" ht="20.45" customHeight="1" x14ac:dyDescent="0.3">
      <c r="A97" s="7">
        <v>1500200012</v>
      </c>
      <c r="B97" s="298" t="s">
        <v>230</v>
      </c>
      <c r="C97" s="236">
        <v>3773273.3699999996</v>
      </c>
      <c r="D97" s="236">
        <v>16950</v>
      </c>
      <c r="E97" s="236">
        <v>158716.40000000002</v>
      </c>
      <c r="F97" s="236">
        <v>475948</v>
      </c>
      <c r="G97" s="9"/>
      <c r="H97" s="9"/>
      <c r="I97" s="9"/>
      <c r="J97" s="9"/>
      <c r="K97" s="9"/>
      <c r="L97" s="236">
        <f t="shared" si="9"/>
        <v>4424887.7699999996</v>
      </c>
      <c r="M97" s="236">
        <v>321010.20998607716</v>
      </c>
      <c r="N97" s="236">
        <v>134149.55892465592</v>
      </c>
      <c r="O97" s="236">
        <v>49157.147626618214</v>
      </c>
      <c r="P97" s="236">
        <v>401922.49951481482</v>
      </c>
      <c r="Q97" s="236">
        <v>4374.7934226663638</v>
      </c>
      <c r="R97" s="236">
        <v>18396.547808312513</v>
      </c>
      <c r="S97" s="236">
        <v>6132.1826027708385</v>
      </c>
      <c r="T97" s="126">
        <f t="shared" si="10"/>
        <v>935142.93988591584</v>
      </c>
      <c r="U97" s="126">
        <f t="shared" si="8"/>
        <v>5360030.7098859157</v>
      </c>
    </row>
    <row r="98" spans="1:27" ht="20.45" customHeight="1" x14ac:dyDescent="0.3">
      <c r="A98" s="7">
        <v>1500200013</v>
      </c>
      <c r="B98" s="298" t="s">
        <v>232</v>
      </c>
      <c r="C98" s="236">
        <v>3.637978807091713E-12</v>
      </c>
      <c r="D98" s="7"/>
      <c r="E98" s="7"/>
      <c r="F98" s="7"/>
      <c r="G98" s="7"/>
      <c r="H98" s="7"/>
      <c r="I98" s="131"/>
      <c r="J98" s="131"/>
      <c r="K98" s="131"/>
      <c r="L98" s="236">
        <f t="shared" si="9"/>
        <v>3.637978807091713E-12</v>
      </c>
      <c r="M98" s="7"/>
      <c r="N98" s="7"/>
      <c r="O98" s="7"/>
      <c r="P98" s="7"/>
      <c r="Q98" s="7"/>
      <c r="R98" s="7"/>
      <c r="S98" s="7"/>
      <c r="T98" s="126">
        <f t="shared" si="10"/>
        <v>0</v>
      </c>
      <c r="U98" s="126">
        <f t="shared" si="8"/>
        <v>3.637978807091713E-12</v>
      </c>
    </row>
    <row r="99" spans="1:27" ht="20.45" customHeight="1" x14ac:dyDescent="0.3">
      <c r="A99" s="7">
        <v>1500200014</v>
      </c>
      <c r="B99" s="298" t="s">
        <v>475</v>
      </c>
      <c r="C99" s="236">
        <v>2755920.74</v>
      </c>
      <c r="D99" s="236">
        <v>112637</v>
      </c>
      <c r="E99" s="236">
        <v>321176.15000000002</v>
      </c>
      <c r="F99" s="236">
        <v>1356965.17</v>
      </c>
      <c r="G99" s="236">
        <v>9508.68</v>
      </c>
      <c r="H99" s="9"/>
      <c r="I99" s="9"/>
      <c r="J99" s="9"/>
      <c r="K99" s="9"/>
      <c r="L99" s="236">
        <f t="shared" si="9"/>
        <v>4556207.74</v>
      </c>
      <c r="M99" s="236">
        <v>263238.9391486455</v>
      </c>
      <c r="N99" s="236">
        <v>114985.33622113365</v>
      </c>
      <c r="O99" s="236">
        <v>38233.337042925283</v>
      </c>
      <c r="P99" s="236">
        <v>332756.95306029811</v>
      </c>
      <c r="Q99" s="236">
        <v>3402.6171065182834</v>
      </c>
      <c r="R99" s="236">
        <v>14308.426073131955</v>
      </c>
      <c r="S99" s="236">
        <v>4769.4753577106521</v>
      </c>
      <c r="T99" s="126">
        <f t="shared" si="10"/>
        <v>771695.08401036344</v>
      </c>
      <c r="U99" s="126">
        <f t="shared" si="8"/>
        <v>5327902.8240103638</v>
      </c>
    </row>
    <row r="100" spans="1:27" ht="20.45" customHeight="1" x14ac:dyDescent="0.3">
      <c r="A100" s="7">
        <v>1500200015</v>
      </c>
      <c r="B100" s="298" t="s">
        <v>308</v>
      </c>
      <c r="C100" s="236">
        <v>2133084.63</v>
      </c>
      <c r="D100" s="236">
        <v>17900</v>
      </c>
      <c r="E100" s="236">
        <v>92565</v>
      </c>
      <c r="F100" s="236">
        <v>198178.87</v>
      </c>
      <c r="G100" s="236">
        <v>1100</v>
      </c>
      <c r="H100" s="9"/>
      <c r="I100" s="9"/>
      <c r="J100" s="9"/>
      <c r="K100" s="9"/>
      <c r="L100" s="236">
        <f t="shared" si="9"/>
        <v>2442828.5</v>
      </c>
      <c r="M100" s="236">
        <v>515134.96333104948</v>
      </c>
      <c r="N100" s="236">
        <v>325791.78595987865</v>
      </c>
      <c r="O100" s="236">
        <v>32771.43175107881</v>
      </c>
      <c r="P100" s="236">
        <v>327565.45599269151</v>
      </c>
      <c r="Q100" s="236">
        <v>2916.5289484442428</v>
      </c>
      <c r="R100" s="236">
        <v>12264.365205541677</v>
      </c>
      <c r="S100" s="236">
        <v>4088.1217351805585</v>
      </c>
      <c r="T100" s="126">
        <f t="shared" si="10"/>
        <v>1220532.6529238648</v>
      </c>
      <c r="U100" s="126">
        <f t="shared" si="8"/>
        <v>3663361.1529238648</v>
      </c>
    </row>
    <row r="101" spans="1:27" ht="20.45" customHeight="1" x14ac:dyDescent="0.3">
      <c r="A101" s="7">
        <v>1500200017</v>
      </c>
      <c r="B101" s="298" t="s">
        <v>236</v>
      </c>
      <c r="C101" s="236">
        <v>3511037.7800000003</v>
      </c>
      <c r="D101" s="236">
        <v>943968.6</v>
      </c>
      <c r="E101" s="236">
        <v>7736</v>
      </c>
      <c r="F101" s="236">
        <v>737057.05</v>
      </c>
      <c r="G101" s="236">
        <v>18570.149999999998</v>
      </c>
      <c r="H101" s="9"/>
      <c r="I101" s="9"/>
      <c r="J101" s="9"/>
      <c r="K101" s="9"/>
      <c r="L101" s="236">
        <f t="shared" si="9"/>
        <v>5218369.58</v>
      </c>
      <c r="M101" s="236">
        <v>2469600.3008468188</v>
      </c>
      <c r="N101" s="236">
        <v>1820601.1568346161</v>
      </c>
      <c r="O101" s="236">
        <v>49157.147626618214</v>
      </c>
      <c r="P101" s="236">
        <v>869827.12404084578</v>
      </c>
      <c r="Q101" s="236">
        <v>4374.7934226663638</v>
      </c>
      <c r="R101" s="236">
        <v>18396.547808312513</v>
      </c>
      <c r="S101" s="236">
        <v>6132.1826027708385</v>
      </c>
      <c r="T101" s="126">
        <f t="shared" si="10"/>
        <v>5238089.2531826487</v>
      </c>
      <c r="U101" s="126">
        <f t="shared" si="8"/>
        <v>10456458.833182648</v>
      </c>
    </row>
    <row r="102" spans="1:27" ht="20.45" customHeight="1" x14ac:dyDescent="0.3">
      <c r="A102" s="7">
        <v>1500200020</v>
      </c>
      <c r="B102" s="298" t="s">
        <v>238</v>
      </c>
      <c r="C102" s="236">
        <v>22497767.630000006</v>
      </c>
      <c r="D102" s="236">
        <v>507011</v>
      </c>
      <c r="E102" s="236">
        <v>120833</v>
      </c>
      <c r="F102" s="236">
        <v>49222526.688699916</v>
      </c>
      <c r="G102" s="236">
        <v>16039440.419999998</v>
      </c>
      <c r="H102" s="9"/>
      <c r="I102" s="9"/>
      <c r="J102" s="9"/>
      <c r="K102" s="9"/>
      <c r="L102" s="236">
        <f t="shared" si="9"/>
        <v>88387578.738699928</v>
      </c>
      <c r="M102" s="236">
        <v>3903885.6979130632</v>
      </c>
      <c r="N102" s="236">
        <v>1820601.1568346161</v>
      </c>
      <c r="O102" s="236">
        <v>518881.00272541447</v>
      </c>
      <c r="P102" s="236">
        <v>1634698.2755098452</v>
      </c>
      <c r="Q102" s="236">
        <v>46178.375017033839</v>
      </c>
      <c r="R102" s="236">
        <v>194185.78242107652</v>
      </c>
      <c r="S102" s="236">
        <v>64728.594140358844</v>
      </c>
      <c r="T102" s="126">
        <f t="shared" si="10"/>
        <v>8183158.8845614092</v>
      </c>
      <c r="U102" s="126">
        <f t="shared" si="8"/>
        <v>96570737.623261333</v>
      </c>
    </row>
    <row r="103" spans="1:27" ht="20.45" customHeight="1" x14ac:dyDescent="0.3">
      <c r="A103" s="7">
        <v>1500200021</v>
      </c>
      <c r="B103" s="298" t="s">
        <v>309</v>
      </c>
      <c r="C103" s="236">
        <v>7793844.1499999985</v>
      </c>
      <c r="D103" s="9"/>
      <c r="E103" s="236">
        <v>556118</v>
      </c>
      <c r="F103" s="236">
        <v>4486183.72</v>
      </c>
      <c r="G103" s="236">
        <v>680889.16000000027</v>
      </c>
      <c r="H103" s="9"/>
      <c r="I103" s="9"/>
      <c r="J103" s="9"/>
      <c r="K103" s="9"/>
      <c r="L103" s="236">
        <f t="shared" si="9"/>
        <v>13517035.029999997</v>
      </c>
      <c r="M103" s="236">
        <v>945151.27423158404</v>
      </c>
      <c r="N103" s="236">
        <v>440777.1221810123</v>
      </c>
      <c r="O103" s="236">
        <v>125623.82171246878</v>
      </c>
      <c r="P103" s="236">
        <v>1046165.0703865942</v>
      </c>
      <c r="Q103" s="236">
        <v>11180.027635702932</v>
      </c>
      <c r="R103" s="236">
        <v>47013.399954576424</v>
      </c>
      <c r="S103" s="236">
        <v>15671.133318192142</v>
      </c>
      <c r="T103" s="126">
        <f t="shared" si="10"/>
        <v>2631581.8494201307</v>
      </c>
      <c r="U103" s="126">
        <f t="shared" si="8"/>
        <v>16148616.879420128</v>
      </c>
    </row>
    <row r="104" spans="1:27" s="185" customFormat="1" ht="20.45" customHeight="1" x14ac:dyDescent="0.3">
      <c r="A104" s="694" t="s">
        <v>240</v>
      </c>
      <c r="B104" s="695"/>
      <c r="C104" s="263">
        <f>SUM(C93:C103)</f>
        <v>118984318.38999999</v>
      </c>
      <c r="D104" s="263">
        <f t="shared" ref="D104:T104" si="11">SUM(D93:D103)</f>
        <v>10098109.35</v>
      </c>
      <c r="E104" s="263">
        <f t="shared" si="11"/>
        <v>4792852.6899999995</v>
      </c>
      <c r="F104" s="263">
        <f t="shared" si="11"/>
        <v>73972089.868699908</v>
      </c>
      <c r="G104" s="263">
        <f t="shared" si="11"/>
        <v>18689405.699999999</v>
      </c>
      <c r="H104" s="263">
        <f t="shared" si="11"/>
        <v>0</v>
      </c>
      <c r="I104" s="263">
        <f t="shared" si="11"/>
        <v>0</v>
      </c>
      <c r="J104" s="263">
        <f t="shared" si="11"/>
        <v>0</v>
      </c>
      <c r="K104" s="263">
        <f t="shared" si="11"/>
        <v>0</v>
      </c>
      <c r="L104" s="263">
        <f t="shared" si="11"/>
        <v>226536775.99869993</v>
      </c>
      <c r="M104" s="263">
        <f t="shared" si="11"/>
        <v>16174029.60320323</v>
      </c>
      <c r="N104" s="263">
        <f t="shared" si="11"/>
        <v>8087301.9808863997</v>
      </c>
      <c r="O104" s="263">
        <f t="shared" si="11"/>
        <v>1922590.6627299569</v>
      </c>
      <c r="P104" s="263">
        <f t="shared" si="11"/>
        <v>14301653.03819271</v>
      </c>
      <c r="Q104" s="263">
        <f t="shared" si="11"/>
        <v>171103.03164206224</v>
      </c>
      <c r="R104" s="263">
        <f t="shared" si="11"/>
        <v>719509.42539177823</v>
      </c>
      <c r="S104" s="263">
        <f t="shared" si="11"/>
        <v>239836.47513059276</v>
      </c>
      <c r="T104" s="263">
        <f t="shared" si="11"/>
        <v>41616024.217176728</v>
      </c>
      <c r="U104" s="263">
        <f>SUM(U93:U103)</f>
        <v>268152800.21587667</v>
      </c>
      <c r="V104" s="286"/>
      <c r="W104" s="286"/>
      <c r="X104" s="286"/>
      <c r="Y104" s="286"/>
      <c r="Z104" s="286"/>
      <c r="AA104" s="286"/>
    </row>
    <row r="105" spans="1:27" s="237" customFormat="1" ht="20.45" customHeight="1" x14ac:dyDescent="0.35">
      <c r="A105" s="692" t="s">
        <v>241</v>
      </c>
      <c r="B105" s="693"/>
      <c r="C105" s="264">
        <f t="shared" ref="C105:K105" si="12">C91+C104</f>
        <v>1657385638.27</v>
      </c>
      <c r="D105" s="264">
        <f t="shared" si="12"/>
        <v>151075644.33000001</v>
      </c>
      <c r="E105" s="264">
        <f t="shared" si="12"/>
        <v>60375915.73999998</v>
      </c>
      <c r="F105" s="264">
        <f t="shared" si="12"/>
        <v>2160121182.4087009</v>
      </c>
      <c r="G105" s="264">
        <f t="shared" si="12"/>
        <v>998848215.27000034</v>
      </c>
      <c r="H105" s="264">
        <f t="shared" si="12"/>
        <v>4121072.1</v>
      </c>
      <c r="I105" s="264">
        <f t="shared" si="12"/>
        <v>800337</v>
      </c>
      <c r="J105" s="264">
        <f t="shared" si="12"/>
        <v>436560.14</v>
      </c>
      <c r="K105" s="264">
        <f t="shared" si="12"/>
        <v>16599225.35</v>
      </c>
      <c r="L105" s="264">
        <f>SUM(C105:K105)</f>
        <v>5049763790.6087027</v>
      </c>
      <c r="M105" s="264">
        <f>M91+M104</f>
        <v>178014686.20000011</v>
      </c>
      <c r="N105" s="264">
        <f t="shared" ref="N105" si="13">N91+N104</f>
        <v>82157022.730000004</v>
      </c>
      <c r="O105" s="264">
        <f t="shared" ref="O105:T105" si="14">O91+O104</f>
        <v>24048768.999999996</v>
      </c>
      <c r="P105" s="264">
        <f t="shared" si="14"/>
        <v>136899773.08130002</v>
      </c>
      <c r="Q105" s="264">
        <f t="shared" ref="Q105:S105" si="15">Q91+Q104</f>
        <v>2140246.16</v>
      </c>
      <c r="R105" s="264">
        <f t="shared" si="15"/>
        <v>9000000</v>
      </c>
      <c r="S105" s="264">
        <f t="shared" si="15"/>
        <v>3000000.0000000005</v>
      </c>
      <c r="T105" s="264">
        <f t="shared" si="14"/>
        <v>435260497.17129982</v>
      </c>
      <c r="U105" s="264">
        <f>U91+U104</f>
        <v>5485024287.7799988</v>
      </c>
      <c r="V105" s="286"/>
      <c r="W105" s="286"/>
      <c r="X105" s="286"/>
      <c r="Y105" s="286"/>
      <c r="Z105" s="286"/>
      <c r="AA105" s="286"/>
    </row>
    <row r="106" spans="1:27" ht="20.45" customHeight="1" x14ac:dyDescent="0.3"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U106" s="166"/>
    </row>
    <row r="107" spans="1:27" ht="20.45" customHeight="1" x14ac:dyDescent="0.3"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U107" s="166"/>
    </row>
    <row r="108" spans="1:27" ht="28.5" x14ac:dyDescent="0.45">
      <c r="B108" s="296"/>
      <c r="E108" s="193"/>
      <c r="G108" s="166"/>
    </row>
    <row r="109" spans="1:27" ht="30.75" x14ac:dyDescent="0.45">
      <c r="B109" s="300"/>
      <c r="C109" s="301"/>
      <c r="D109" s="301"/>
      <c r="E109" s="301"/>
      <c r="F109" s="301"/>
      <c r="G109" s="300"/>
      <c r="H109" s="300"/>
    </row>
    <row r="110" spans="1:27" ht="28.5" x14ac:dyDescent="0.45">
      <c r="B110" s="296"/>
      <c r="E110" s="193"/>
      <c r="G110" s="166"/>
    </row>
    <row r="111" spans="1:27" ht="20.45" customHeight="1" x14ac:dyDescent="0.3">
      <c r="E111" s="193"/>
      <c r="G111" s="166"/>
    </row>
    <row r="112" spans="1:27" ht="20.45" customHeight="1" x14ac:dyDescent="0.3">
      <c r="E112" s="193"/>
      <c r="G112" s="166"/>
    </row>
    <row r="113" spans="7:7" ht="20.45" customHeight="1" x14ac:dyDescent="0.3">
      <c r="G113" s="166"/>
    </row>
    <row r="114" spans="7:7" ht="20.45" customHeight="1" x14ac:dyDescent="0.3">
      <c r="G114" s="166"/>
    </row>
    <row r="115" spans="7:7" ht="20.45" customHeight="1" x14ac:dyDescent="0.3">
      <c r="G115" s="166"/>
    </row>
  </sheetData>
  <mergeCells count="12">
    <mergeCell ref="A105:B105"/>
    <mergeCell ref="A104:B104"/>
    <mergeCell ref="A92:U92"/>
    <mergeCell ref="A6:U6"/>
    <mergeCell ref="A91:B91"/>
    <mergeCell ref="A4:A5"/>
    <mergeCell ref="B4:B5"/>
    <mergeCell ref="A1:U1"/>
    <mergeCell ref="A2:U2"/>
    <mergeCell ref="U4:U5"/>
    <mergeCell ref="M4:T4"/>
    <mergeCell ref="C4:L4"/>
  </mergeCells>
  <pageMargins left="0.35" right="0.15748031496062992" top="0.31496062992125984" bottom="0.23622047244094491" header="0.15748031496062992" footer="0.15748031496062992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7"/>
  <sheetViews>
    <sheetView view="pageBreakPreview" zoomScale="90" zoomScaleNormal="70" zoomScaleSheetLayoutView="90" workbookViewId="0">
      <pane xSplit="2" ySplit="4" topLeftCell="C53" activePane="bottomRight" state="frozen"/>
      <selection activeCell="K32" sqref="K32"/>
      <selection pane="topRight" activeCell="K32" sqref="K32"/>
      <selection pane="bottomLeft" activeCell="K32" sqref="K32"/>
      <selection pane="bottomRight" activeCell="B9" sqref="B9"/>
    </sheetView>
  </sheetViews>
  <sheetFormatPr defaultColWidth="8.85546875" defaultRowHeight="21" customHeight="1" x14ac:dyDescent="0.3"/>
  <cols>
    <col min="1" max="1" width="4.85546875" style="17" customWidth="1"/>
    <col min="2" max="2" width="38.28515625" style="8" customWidth="1"/>
    <col min="3" max="3" width="16.7109375" style="74" customWidth="1"/>
    <col min="4" max="5" width="16.7109375" style="16" customWidth="1"/>
    <col min="6" max="6" width="16.42578125" style="16" customWidth="1"/>
    <col min="7" max="7" width="16.7109375" style="238" customWidth="1"/>
    <col min="8" max="8" width="11.7109375" style="566" customWidth="1"/>
    <col min="9" max="9" width="18" style="493" customWidth="1"/>
    <col min="10" max="10" width="16.42578125" style="577" customWidth="1"/>
    <col min="11" max="12" width="14.5703125" style="91" hidden="1" customWidth="1"/>
    <col min="13" max="14" width="4.85546875" style="91" hidden="1" customWidth="1"/>
    <col min="15" max="16" width="0" style="8" hidden="1" customWidth="1"/>
    <col min="17" max="20" width="8.85546875" style="128"/>
    <col min="21" max="16384" width="8.85546875" style="8"/>
  </cols>
  <sheetData>
    <row r="1" spans="1:20" ht="21" customHeight="1" x14ac:dyDescent="0.3">
      <c r="A1" s="704" t="s">
        <v>242</v>
      </c>
      <c r="B1" s="704"/>
      <c r="C1" s="704"/>
      <c r="D1" s="704"/>
      <c r="E1" s="704"/>
      <c r="F1" s="704"/>
      <c r="G1" s="704"/>
      <c r="H1" s="704"/>
      <c r="I1" s="704"/>
      <c r="J1" s="704"/>
    </row>
    <row r="2" spans="1:20" ht="21" customHeight="1" x14ac:dyDescent="0.3">
      <c r="A2" s="704" t="s">
        <v>528</v>
      </c>
      <c r="B2" s="704"/>
      <c r="C2" s="704"/>
      <c r="D2" s="704"/>
      <c r="E2" s="704"/>
      <c r="F2" s="704"/>
      <c r="G2" s="704"/>
      <c r="H2" s="704"/>
      <c r="I2" s="704"/>
      <c r="J2" s="704"/>
    </row>
    <row r="3" spans="1:20" ht="8.25" customHeight="1" x14ac:dyDescent="0.3">
      <c r="A3" s="14"/>
    </row>
    <row r="4" spans="1:20" s="322" customFormat="1" ht="21" customHeight="1" x14ac:dyDescent="0.3">
      <c r="A4" s="550" t="s">
        <v>10</v>
      </c>
      <c r="B4" s="551" t="s">
        <v>243</v>
      </c>
      <c r="C4" s="552" t="s">
        <v>11</v>
      </c>
      <c r="D4" s="553" t="s">
        <v>12</v>
      </c>
      <c r="E4" s="553" t="s">
        <v>0</v>
      </c>
      <c r="F4" s="553" t="s">
        <v>244</v>
      </c>
      <c r="G4" s="554" t="s">
        <v>245</v>
      </c>
      <c r="H4" s="567" t="s">
        <v>246</v>
      </c>
      <c r="I4" s="555" t="s">
        <v>247</v>
      </c>
      <c r="J4" s="578" t="s">
        <v>248</v>
      </c>
      <c r="K4" s="290"/>
      <c r="L4" s="290"/>
      <c r="M4" s="290"/>
      <c r="N4" s="290"/>
      <c r="Q4" s="549"/>
      <c r="R4" s="549" t="s">
        <v>568</v>
      </c>
      <c r="S4" s="549"/>
      <c r="T4" s="549"/>
    </row>
    <row r="5" spans="1:20" s="100" customFormat="1" ht="18.75" x14ac:dyDescent="0.3">
      <c r="A5" s="705" t="s">
        <v>249</v>
      </c>
      <c r="B5" s="706"/>
      <c r="C5" s="706"/>
      <c r="D5" s="706"/>
      <c r="E5" s="706"/>
      <c r="F5" s="706"/>
      <c r="G5" s="706"/>
      <c r="H5" s="706"/>
      <c r="I5" s="706"/>
      <c r="J5" s="707"/>
      <c r="K5" s="291"/>
      <c r="L5" s="291"/>
      <c r="M5" s="291"/>
      <c r="N5" s="291"/>
      <c r="Q5" s="128"/>
      <c r="R5" s="128"/>
      <c r="S5" s="128"/>
      <c r="T5" s="128"/>
    </row>
    <row r="6" spans="1:20" s="502" customFormat="1" ht="20.100000000000001" customHeight="1" x14ac:dyDescent="0.2">
      <c r="A6" s="495" t="s">
        <v>388</v>
      </c>
      <c r="B6" s="496" t="s">
        <v>436</v>
      </c>
      <c r="C6" s="497">
        <v>256716871.51025963</v>
      </c>
      <c r="D6" s="497">
        <v>4339537.1363331433</v>
      </c>
      <c r="E6" s="497">
        <v>16564335.568569105</v>
      </c>
      <c r="F6" s="497">
        <v>80021459.520023733</v>
      </c>
      <c r="G6" s="498">
        <f t="shared" ref="G6:G16" si="0">SUM(C6:F6)</f>
        <v>357642203.73518562</v>
      </c>
      <c r="H6" s="568">
        <v>76</v>
      </c>
      <c r="I6" s="479" t="s">
        <v>252</v>
      </c>
      <c r="J6" s="579">
        <f>G6/H6</f>
        <v>4705818.4701998113</v>
      </c>
      <c r="K6" s="499"/>
      <c r="L6" s="500"/>
      <c r="M6" s="500"/>
      <c r="N6" s="500"/>
      <c r="O6" s="501"/>
      <c r="P6" s="501"/>
      <c r="Q6" s="501"/>
      <c r="R6" s="501">
        <v>304</v>
      </c>
      <c r="S6" s="501"/>
      <c r="T6" s="501"/>
    </row>
    <row r="7" spans="1:20" s="502" customFormat="1" ht="20.100000000000001" customHeight="1" x14ac:dyDescent="0.2">
      <c r="A7" s="495" t="s">
        <v>389</v>
      </c>
      <c r="B7" s="496" t="s">
        <v>437</v>
      </c>
      <c r="C7" s="497">
        <v>257496317.32966173</v>
      </c>
      <c r="D7" s="497">
        <v>4216440.2979981527</v>
      </c>
      <c r="E7" s="497">
        <v>16377494.88364128</v>
      </c>
      <c r="F7" s="497">
        <v>80002768.681075573</v>
      </c>
      <c r="G7" s="498">
        <f t="shared" si="0"/>
        <v>358093021.19237673</v>
      </c>
      <c r="H7" s="569">
        <v>13</v>
      </c>
      <c r="I7" s="503" t="s">
        <v>252</v>
      </c>
      <c r="J7" s="579">
        <f t="shared" ref="J7:J28" si="1">G7/H7</f>
        <v>27545617.014798209</v>
      </c>
      <c r="K7" s="499"/>
      <c r="L7" s="500"/>
      <c r="M7" s="500"/>
      <c r="N7" s="500"/>
      <c r="O7" s="501"/>
      <c r="P7" s="501"/>
      <c r="Q7" s="501"/>
      <c r="R7" s="501">
        <v>302</v>
      </c>
      <c r="S7" s="501"/>
      <c r="T7" s="501"/>
    </row>
    <row r="8" spans="1:20" s="502" customFormat="1" ht="20.100000000000001" customHeight="1" x14ac:dyDescent="0.2">
      <c r="A8" s="495" t="s">
        <v>390</v>
      </c>
      <c r="B8" s="496" t="s">
        <v>438</v>
      </c>
      <c r="C8" s="497">
        <v>250136970.74701232</v>
      </c>
      <c r="D8" s="497">
        <v>4185666.088414405</v>
      </c>
      <c r="E8" s="497">
        <v>16330784.712409321</v>
      </c>
      <c r="F8" s="497">
        <v>79998095.971338511</v>
      </c>
      <c r="G8" s="498">
        <f t="shared" si="0"/>
        <v>350651517.51917458</v>
      </c>
      <c r="H8" s="569">
        <v>37</v>
      </c>
      <c r="I8" s="503" t="s">
        <v>252</v>
      </c>
      <c r="J8" s="579">
        <f t="shared" si="1"/>
        <v>9477068.0410587732</v>
      </c>
      <c r="K8" s="499"/>
      <c r="L8" s="500"/>
      <c r="M8" s="500"/>
      <c r="N8" s="500"/>
      <c r="O8" s="501"/>
      <c r="P8" s="501"/>
      <c r="Q8" s="501"/>
      <c r="R8" s="501">
        <v>305</v>
      </c>
      <c r="S8" s="501"/>
      <c r="T8" s="501"/>
    </row>
    <row r="9" spans="1:20" s="502" customFormat="1" ht="20.100000000000001" customHeight="1" x14ac:dyDescent="0.2">
      <c r="A9" s="495" t="s">
        <v>391</v>
      </c>
      <c r="B9" s="496" t="s">
        <v>347</v>
      </c>
      <c r="C9" s="497">
        <v>252161556.58171344</v>
      </c>
      <c r="D9" s="497">
        <v>4124117.6692469087</v>
      </c>
      <c r="E9" s="497">
        <v>16237364.369945411</v>
      </c>
      <c r="F9" s="497">
        <v>79988750.551864445</v>
      </c>
      <c r="G9" s="498">
        <f t="shared" si="0"/>
        <v>352511789.1727702</v>
      </c>
      <c r="H9" s="569">
        <v>76</v>
      </c>
      <c r="I9" s="503" t="s">
        <v>252</v>
      </c>
      <c r="J9" s="579">
        <f t="shared" si="1"/>
        <v>4638313.0154311871</v>
      </c>
      <c r="K9" s="499"/>
      <c r="L9" s="500"/>
      <c r="M9" s="500"/>
      <c r="N9" s="500"/>
      <c r="O9" s="501"/>
      <c r="P9" s="501"/>
      <c r="Q9" s="501"/>
      <c r="R9" s="501">
        <v>307</v>
      </c>
      <c r="S9" s="501"/>
      <c r="T9" s="501"/>
    </row>
    <row r="10" spans="1:20" s="502" customFormat="1" ht="20.100000000000001" customHeight="1" x14ac:dyDescent="0.2">
      <c r="A10" s="495" t="s">
        <v>392</v>
      </c>
      <c r="B10" s="496" t="s">
        <v>439</v>
      </c>
      <c r="C10" s="497">
        <v>8793638.3169227131</v>
      </c>
      <c r="D10" s="497">
        <v>194503.75703344779</v>
      </c>
      <c r="E10" s="497">
        <v>460333.72023787745</v>
      </c>
      <c r="F10" s="497">
        <v>57000.002359897233</v>
      </c>
      <c r="G10" s="498">
        <f t="shared" si="0"/>
        <v>9505475.7965539359</v>
      </c>
      <c r="H10" s="569">
        <v>54</v>
      </c>
      <c r="I10" s="503" t="s">
        <v>251</v>
      </c>
      <c r="J10" s="579">
        <f t="shared" si="1"/>
        <v>176027.32956581362</v>
      </c>
      <c r="K10" s="499"/>
      <c r="L10" s="500"/>
      <c r="M10" s="500"/>
      <c r="N10" s="500"/>
      <c r="O10" s="501"/>
      <c r="P10" s="501"/>
      <c r="Q10" s="501"/>
      <c r="R10" s="501">
        <v>319</v>
      </c>
      <c r="S10" s="501"/>
      <c r="T10" s="501"/>
    </row>
    <row r="11" spans="1:20" s="502" customFormat="1" ht="20.100000000000001" customHeight="1" x14ac:dyDescent="0.2">
      <c r="A11" s="495" t="s">
        <v>393</v>
      </c>
      <c r="B11" s="496" t="s">
        <v>440</v>
      </c>
      <c r="C11" s="497">
        <v>9486033.8447677828</v>
      </c>
      <c r="D11" s="497">
        <v>195674.29117808235</v>
      </c>
      <c r="E11" s="497">
        <v>463104.03349908837</v>
      </c>
      <c r="F11" s="497">
        <v>57343.031461361003</v>
      </c>
      <c r="G11" s="498">
        <f t="shared" si="0"/>
        <v>10202155.200906316</v>
      </c>
      <c r="H11" s="569">
        <v>47</v>
      </c>
      <c r="I11" s="503" t="s">
        <v>253</v>
      </c>
      <c r="J11" s="579">
        <f t="shared" si="1"/>
        <v>217067.13193417693</v>
      </c>
      <c r="K11" s="499"/>
      <c r="L11" s="500"/>
      <c r="M11" s="500"/>
      <c r="N11" s="500"/>
      <c r="O11" s="501"/>
      <c r="P11" s="501"/>
      <c r="Q11" s="501"/>
      <c r="R11" s="501">
        <v>319</v>
      </c>
      <c r="S11" s="501"/>
      <c r="T11" s="501"/>
    </row>
    <row r="12" spans="1:20" s="502" customFormat="1" ht="20.100000000000001" customHeight="1" x14ac:dyDescent="0.2">
      <c r="A12" s="495" t="s">
        <v>394</v>
      </c>
      <c r="B12" s="496" t="s">
        <v>441</v>
      </c>
      <c r="C12" s="497">
        <v>9625005.0959170777</v>
      </c>
      <c r="D12" s="497">
        <v>195050.00630094396</v>
      </c>
      <c r="E12" s="497">
        <v>461626.5330931092</v>
      </c>
      <c r="F12" s="497">
        <v>57160.082607247001</v>
      </c>
      <c r="G12" s="498">
        <f t="shared" si="0"/>
        <v>10338841.717918379</v>
      </c>
      <c r="H12" s="569">
        <v>12</v>
      </c>
      <c r="I12" s="503" t="s">
        <v>253</v>
      </c>
      <c r="J12" s="579">
        <f t="shared" si="1"/>
        <v>861570.14315986494</v>
      </c>
      <c r="K12" s="499"/>
      <c r="L12" s="500"/>
      <c r="M12" s="500"/>
      <c r="N12" s="500"/>
      <c r="O12" s="501"/>
      <c r="P12" s="501"/>
      <c r="Q12" s="501"/>
      <c r="R12" s="501">
        <v>319</v>
      </c>
      <c r="S12" s="501"/>
      <c r="T12" s="501"/>
    </row>
    <row r="13" spans="1:20" s="238" customFormat="1" ht="37.5" x14ac:dyDescent="0.2">
      <c r="A13" s="323" t="s">
        <v>395</v>
      </c>
      <c r="B13" s="325" t="s">
        <v>442</v>
      </c>
      <c r="C13" s="328">
        <v>10311569.555773417</v>
      </c>
      <c r="D13" s="328">
        <v>195128.04191058624</v>
      </c>
      <c r="E13" s="328">
        <v>461811.22064385662</v>
      </c>
      <c r="F13" s="328">
        <v>57182.951214011249</v>
      </c>
      <c r="G13" s="329">
        <f t="shared" si="0"/>
        <v>11025691.769541873</v>
      </c>
      <c r="H13" s="570">
        <v>17341</v>
      </c>
      <c r="I13" s="494" t="s">
        <v>255</v>
      </c>
      <c r="J13" s="580">
        <f t="shared" si="1"/>
        <v>635.81637561512446</v>
      </c>
      <c r="K13" s="355"/>
      <c r="L13" s="356"/>
      <c r="M13" s="356"/>
      <c r="N13" s="356"/>
      <c r="O13" s="309"/>
      <c r="P13" s="309"/>
      <c r="Q13" s="309"/>
      <c r="R13" s="309">
        <v>319</v>
      </c>
      <c r="S13" s="309"/>
      <c r="T13" s="309"/>
    </row>
    <row r="14" spans="1:20" s="502" customFormat="1" ht="20.100000000000001" customHeight="1" x14ac:dyDescent="0.2">
      <c r="A14" s="495" t="s">
        <v>396</v>
      </c>
      <c r="B14" s="496" t="s">
        <v>348</v>
      </c>
      <c r="C14" s="497">
        <v>3391979.66163661</v>
      </c>
      <c r="D14" s="497">
        <v>61413.964036203579</v>
      </c>
      <c r="E14" s="497">
        <v>193765.96490527544</v>
      </c>
      <c r="F14" s="497">
        <v>5065.7000345868728</v>
      </c>
      <c r="G14" s="498">
        <f t="shared" si="0"/>
        <v>3652225.2906126757</v>
      </c>
      <c r="H14" s="569">
        <v>730</v>
      </c>
      <c r="I14" s="503" t="s">
        <v>530</v>
      </c>
      <c r="J14" s="579">
        <f t="shared" si="1"/>
        <v>5003.0483433050349</v>
      </c>
      <c r="K14" s="499"/>
      <c r="L14" s="500"/>
      <c r="M14" s="500"/>
      <c r="N14" s="500"/>
      <c r="O14" s="501"/>
      <c r="P14" s="501"/>
      <c r="Q14" s="501"/>
      <c r="R14" s="501">
        <v>318</v>
      </c>
      <c r="S14" s="501"/>
      <c r="T14" s="501"/>
    </row>
    <row r="15" spans="1:20" s="502" customFormat="1" ht="20.100000000000001" customHeight="1" x14ac:dyDescent="0.2">
      <c r="A15" s="495" t="s">
        <v>397</v>
      </c>
      <c r="B15" s="496" t="s">
        <v>376</v>
      </c>
      <c r="C15" s="497">
        <v>3812305.5837220233</v>
      </c>
      <c r="D15" s="497">
        <v>65313.574388215224</v>
      </c>
      <c r="E15" s="497">
        <v>206069.54723333858</v>
      </c>
      <c r="F15" s="497">
        <v>5387.3574394633206</v>
      </c>
      <c r="G15" s="498">
        <f t="shared" si="0"/>
        <v>4089076.0627830406</v>
      </c>
      <c r="H15" s="569">
        <v>6545</v>
      </c>
      <c r="I15" s="503" t="s">
        <v>255</v>
      </c>
      <c r="J15" s="579">
        <f t="shared" si="1"/>
        <v>624.76334037937977</v>
      </c>
      <c r="K15" s="499"/>
      <c r="L15" s="500"/>
      <c r="M15" s="500"/>
      <c r="N15" s="500"/>
      <c r="O15" s="501"/>
      <c r="P15" s="501"/>
      <c r="Q15" s="501"/>
      <c r="R15" s="501">
        <v>318</v>
      </c>
      <c r="S15" s="501"/>
      <c r="T15" s="501"/>
    </row>
    <row r="16" spans="1:20" s="502" customFormat="1" ht="38.25" customHeight="1" x14ac:dyDescent="0.2">
      <c r="A16" s="495" t="s">
        <v>398</v>
      </c>
      <c r="B16" s="496" t="s">
        <v>443</v>
      </c>
      <c r="C16" s="497">
        <v>3397314.5506420368</v>
      </c>
      <c r="D16" s="497">
        <v>69232.780772146507</v>
      </c>
      <c r="E16" s="497">
        <v>218434.956608276</v>
      </c>
      <c r="F16" s="497">
        <v>5710.631213208494</v>
      </c>
      <c r="G16" s="498">
        <f t="shared" si="0"/>
        <v>3690692.9192356677</v>
      </c>
      <c r="H16" s="569">
        <v>29</v>
      </c>
      <c r="I16" s="503" t="s">
        <v>530</v>
      </c>
      <c r="J16" s="579">
        <f t="shared" si="1"/>
        <v>127265.27307709199</v>
      </c>
      <c r="K16" s="499"/>
      <c r="L16" s="500"/>
      <c r="M16" s="500"/>
      <c r="N16" s="500"/>
      <c r="O16" s="501"/>
      <c r="P16" s="501"/>
      <c r="Q16" s="501"/>
      <c r="R16" s="501">
        <v>318</v>
      </c>
      <c r="S16" s="501"/>
      <c r="T16" s="501"/>
    </row>
    <row r="17" spans="1:20" s="502" customFormat="1" ht="37.5" x14ac:dyDescent="0.2">
      <c r="A17" s="495" t="s">
        <v>412</v>
      </c>
      <c r="B17" s="504" t="s">
        <v>455</v>
      </c>
      <c r="C17" s="497">
        <v>13222953.071512351</v>
      </c>
      <c r="D17" s="497">
        <v>491227.26430834626</v>
      </c>
      <c r="E17" s="497">
        <v>1028699.0325550936</v>
      </c>
      <c r="F17" s="497">
        <v>254539.7364501477</v>
      </c>
      <c r="G17" s="498">
        <f t="shared" ref="G17:G18" si="2">SUM(C17:F17)</f>
        <v>14997419.104825938</v>
      </c>
      <c r="H17" s="569">
        <v>334</v>
      </c>
      <c r="I17" s="503" t="s">
        <v>477</v>
      </c>
      <c r="J17" s="579">
        <f t="shared" si="1"/>
        <v>44902.452409658501</v>
      </c>
      <c r="K17" s="499"/>
      <c r="L17" s="500"/>
      <c r="M17" s="500"/>
      <c r="N17" s="500"/>
      <c r="O17" s="501"/>
      <c r="P17" s="501"/>
      <c r="Q17" s="501"/>
      <c r="R17" s="501">
        <v>306</v>
      </c>
      <c r="S17" s="501"/>
      <c r="T17" s="501"/>
    </row>
    <row r="18" spans="1:20" s="502" customFormat="1" ht="20.100000000000001" customHeight="1" x14ac:dyDescent="0.2">
      <c r="A18" s="495" t="s">
        <v>413</v>
      </c>
      <c r="B18" s="496" t="s">
        <v>373</v>
      </c>
      <c r="C18" s="497">
        <v>13473441.27151235</v>
      </c>
      <c r="D18" s="497">
        <v>491227.26430834626</v>
      </c>
      <c r="E18" s="497">
        <v>1028699.0325550936</v>
      </c>
      <c r="F18" s="497">
        <v>254539.7364501477</v>
      </c>
      <c r="G18" s="498">
        <f t="shared" si="2"/>
        <v>15247907.304825937</v>
      </c>
      <c r="H18" s="569">
        <v>179</v>
      </c>
      <c r="I18" s="503" t="s">
        <v>253</v>
      </c>
      <c r="J18" s="579">
        <f t="shared" si="1"/>
        <v>85183.83969176501</v>
      </c>
      <c r="K18" s="499"/>
      <c r="L18" s="500"/>
      <c r="M18" s="500"/>
      <c r="N18" s="500"/>
      <c r="O18" s="501"/>
      <c r="P18" s="501"/>
      <c r="Q18" s="501"/>
      <c r="R18" s="501">
        <v>315</v>
      </c>
      <c r="S18" s="501"/>
      <c r="T18" s="501"/>
    </row>
    <row r="19" spans="1:20" s="502" customFormat="1" ht="20.100000000000001" customHeight="1" x14ac:dyDescent="0.2">
      <c r="A19" s="495" t="s">
        <v>415</v>
      </c>
      <c r="B19" s="496" t="s">
        <v>457</v>
      </c>
      <c r="C19" s="497">
        <v>8695415.2766766455</v>
      </c>
      <c r="D19" s="497">
        <v>212610.3361093913</v>
      </c>
      <c r="E19" s="497">
        <v>455789.99573488301</v>
      </c>
      <c r="F19" s="497">
        <v>36466.918543789681</v>
      </c>
      <c r="G19" s="505">
        <f t="shared" ref="G19:G28" si="3">SUM(C19:F19)</f>
        <v>9400282.527064709</v>
      </c>
      <c r="H19" s="569">
        <v>5</v>
      </c>
      <c r="I19" s="503" t="s">
        <v>477</v>
      </c>
      <c r="J19" s="579">
        <f t="shared" si="1"/>
        <v>1880056.5054129418</v>
      </c>
      <c r="K19" s="499"/>
      <c r="L19" s="500"/>
      <c r="M19" s="500"/>
      <c r="N19" s="500"/>
      <c r="O19" s="501"/>
      <c r="P19" s="501"/>
      <c r="Q19" s="501"/>
      <c r="R19" s="501">
        <v>309</v>
      </c>
      <c r="S19" s="501"/>
      <c r="T19" s="501"/>
    </row>
    <row r="20" spans="1:20" s="502" customFormat="1" ht="37.5" x14ac:dyDescent="0.2">
      <c r="A20" s="495" t="s">
        <v>416</v>
      </c>
      <c r="B20" s="504" t="s">
        <v>458</v>
      </c>
      <c r="C20" s="497">
        <v>6844209.0667285537</v>
      </c>
      <c r="D20" s="497">
        <v>91812.861062386626</v>
      </c>
      <c r="E20" s="497">
        <v>196826.66571065239</v>
      </c>
      <c r="F20" s="497">
        <v>15747.739206393364</v>
      </c>
      <c r="G20" s="505">
        <f t="shared" si="3"/>
        <v>7148596.3327079862</v>
      </c>
      <c r="H20" s="569">
        <v>19</v>
      </c>
      <c r="I20" s="503" t="s">
        <v>477</v>
      </c>
      <c r="J20" s="579">
        <f t="shared" si="1"/>
        <v>376241.91224778874</v>
      </c>
      <c r="K20" s="499"/>
      <c r="L20" s="500"/>
      <c r="M20" s="500"/>
      <c r="N20" s="500"/>
      <c r="O20" s="501"/>
      <c r="P20" s="501"/>
      <c r="Q20" s="501"/>
      <c r="R20" s="501">
        <v>309</v>
      </c>
      <c r="S20" s="501"/>
      <c r="T20" s="501"/>
    </row>
    <row r="21" spans="1:20" s="502" customFormat="1" ht="20.100000000000001" customHeight="1" x14ac:dyDescent="0.2">
      <c r="A21" s="495" t="s">
        <v>417</v>
      </c>
      <c r="B21" s="496" t="s">
        <v>365</v>
      </c>
      <c r="C21" s="497">
        <v>288217702.99054724</v>
      </c>
      <c r="D21" s="497">
        <v>3837787.8919311618</v>
      </c>
      <c r="E21" s="497">
        <v>15873954.96120723</v>
      </c>
      <c r="F21" s="497">
        <v>79947513.140065938</v>
      </c>
      <c r="G21" s="505">
        <f t="shared" si="3"/>
        <v>387876958.98375154</v>
      </c>
      <c r="H21" s="569">
        <v>650</v>
      </c>
      <c r="I21" s="503" t="s">
        <v>478</v>
      </c>
      <c r="J21" s="579">
        <f t="shared" si="1"/>
        <v>596733.78305192548</v>
      </c>
      <c r="K21" s="499"/>
      <c r="L21" s="500"/>
      <c r="M21" s="500"/>
      <c r="N21" s="500"/>
      <c r="O21" s="501"/>
      <c r="P21" s="501"/>
      <c r="Q21" s="501"/>
      <c r="R21" s="501">
        <v>309</v>
      </c>
      <c r="S21" s="501"/>
      <c r="T21" s="501"/>
    </row>
    <row r="22" spans="1:20" s="502" customFormat="1" ht="37.5" x14ac:dyDescent="0.2">
      <c r="A22" s="495" t="s">
        <v>418</v>
      </c>
      <c r="B22" s="496" t="s">
        <v>459</v>
      </c>
      <c r="C22" s="497">
        <v>256000397.74740767</v>
      </c>
      <c r="D22" s="497">
        <v>3927453.7445502435</v>
      </c>
      <c r="E22" s="497">
        <v>16066178.911042806</v>
      </c>
      <c r="F22" s="497">
        <v>79962892.624447823</v>
      </c>
      <c r="G22" s="505">
        <f t="shared" si="3"/>
        <v>355956923.02744853</v>
      </c>
      <c r="H22" s="569">
        <v>8690</v>
      </c>
      <c r="I22" s="503" t="s">
        <v>255</v>
      </c>
      <c r="J22" s="579">
        <f t="shared" si="1"/>
        <v>40961.671234458983</v>
      </c>
      <c r="K22" s="499"/>
      <c r="L22" s="500"/>
      <c r="M22" s="500"/>
      <c r="N22" s="500"/>
      <c r="O22" s="501"/>
      <c r="P22" s="501"/>
      <c r="Q22" s="501"/>
      <c r="R22" s="501">
        <v>309</v>
      </c>
      <c r="S22" s="501"/>
      <c r="T22" s="501"/>
    </row>
    <row r="23" spans="1:20" s="502" customFormat="1" ht="20.100000000000001" customHeight="1" x14ac:dyDescent="0.2">
      <c r="A23" s="495" t="s">
        <v>419</v>
      </c>
      <c r="B23" s="496" t="s">
        <v>349</v>
      </c>
      <c r="C23" s="497">
        <v>31894686.590609387</v>
      </c>
      <c r="D23" s="497">
        <v>508445.49950794905</v>
      </c>
      <c r="E23" s="497">
        <v>1089995.7936800988</v>
      </c>
      <c r="F23" s="497">
        <v>87208.556995897772</v>
      </c>
      <c r="G23" s="505">
        <f t="shared" si="3"/>
        <v>33580336.440793328</v>
      </c>
      <c r="H23" s="569">
        <v>32</v>
      </c>
      <c r="I23" s="503" t="s">
        <v>477</v>
      </c>
      <c r="J23" s="579">
        <f t="shared" si="1"/>
        <v>1049385.5137747915</v>
      </c>
      <c r="K23" s="499"/>
      <c r="L23" s="500"/>
      <c r="M23" s="500"/>
      <c r="N23" s="500"/>
      <c r="O23" s="501"/>
      <c r="P23" s="501"/>
      <c r="Q23" s="501"/>
      <c r="R23" s="501">
        <v>309</v>
      </c>
      <c r="S23" s="501"/>
      <c r="T23" s="501"/>
    </row>
    <row r="24" spans="1:20" s="502" customFormat="1" ht="20.100000000000001" customHeight="1" x14ac:dyDescent="0.2">
      <c r="A24" s="495" t="s">
        <v>420</v>
      </c>
      <c r="B24" s="496" t="s">
        <v>461</v>
      </c>
      <c r="C24" s="497">
        <v>4361627.5502825761</v>
      </c>
      <c r="D24" s="497">
        <v>131491.42619284464</v>
      </c>
      <c r="E24" s="497">
        <v>307076.33132546581</v>
      </c>
      <c r="F24" s="497">
        <v>20168.20821167386</v>
      </c>
      <c r="G24" s="505">
        <f t="shared" si="3"/>
        <v>4820363.5160125596</v>
      </c>
      <c r="H24" s="569">
        <v>471</v>
      </c>
      <c r="I24" s="503" t="s">
        <v>255</v>
      </c>
      <c r="J24" s="579">
        <f t="shared" si="1"/>
        <v>10234.317443763397</v>
      </c>
      <c r="K24" s="499"/>
      <c r="L24" s="500"/>
      <c r="M24" s="500"/>
      <c r="N24" s="500"/>
      <c r="O24" s="501"/>
      <c r="P24" s="501"/>
      <c r="Q24" s="501"/>
      <c r="R24" s="501">
        <v>317</v>
      </c>
      <c r="S24" s="501"/>
      <c r="T24" s="501"/>
    </row>
    <row r="25" spans="1:20" s="502" customFormat="1" ht="20.100000000000001" customHeight="1" x14ac:dyDescent="0.2">
      <c r="A25" s="495" t="s">
        <v>421</v>
      </c>
      <c r="B25" s="496" t="s">
        <v>462</v>
      </c>
      <c r="C25" s="497">
        <v>4345271.4469690165</v>
      </c>
      <c r="D25" s="497">
        <v>130998.33334462145</v>
      </c>
      <c r="E25" s="497">
        <v>305924.79508299532</v>
      </c>
      <c r="F25" s="497">
        <v>20092.577430880083</v>
      </c>
      <c r="G25" s="505">
        <f t="shared" si="3"/>
        <v>4802287.1528275134</v>
      </c>
      <c r="H25" s="569">
        <v>26000</v>
      </c>
      <c r="I25" s="503" t="s">
        <v>284</v>
      </c>
      <c r="J25" s="579">
        <f t="shared" si="1"/>
        <v>184.70335203182745</v>
      </c>
      <c r="K25" s="499"/>
      <c r="L25" s="500"/>
      <c r="M25" s="500"/>
      <c r="N25" s="500"/>
      <c r="O25" s="501"/>
      <c r="P25" s="501"/>
      <c r="Q25" s="501"/>
      <c r="R25" s="501">
        <v>317</v>
      </c>
      <c r="S25" s="501"/>
      <c r="T25" s="501"/>
    </row>
    <row r="26" spans="1:20" s="502" customFormat="1" ht="20.100000000000001" customHeight="1" x14ac:dyDescent="0.2">
      <c r="A26" s="495" t="s">
        <v>422</v>
      </c>
      <c r="B26" s="496" t="s">
        <v>463</v>
      </c>
      <c r="C26" s="497">
        <v>4796003.6535961349</v>
      </c>
      <c r="D26" s="497">
        <v>131984.51904106778</v>
      </c>
      <c r="E26" s="497">
        <v>308227.86756793631</v>
      </c>
      <c r="F26" s="497">
        <v>20243.838992467638</v>
      </c>
      <c r="G26" s="505">
        <f t="shared" si="3"/>
        <v>5256459.8791976068</v>
      </c>
      <c r="H26" s="569">
        <v>762</v>
      </c>
      <c r="I26" s="503" t="s">
        <v>255</v>
      </c>
      <c r="J26" s="579">
        <f t="shared" si="1"/>
        <v>6898.241311282949</v>
      </c>
      <c r="K26" s="499"/>
      <c r="L26" s="500"/>
      <c r="M26" s="500"/>
      <c r="N26" s="500"/>
      <c r="O26" s="501"/>
      <c r="P26" s="501"/>
      <c r="Q26" s="501"/>
      <c r="R26" s="501">
        <v>317</v>
      </c>
      <c r="S26" s="501"/>
      <c r="T26" s="501"/>
    </row>
    <row r="27" spans="1:20" s="502" customFormat="1" ht="20.100000000000001" customHeight="1" x14ac:dyDescent="0.2">
      <c r="A27" s="506" t="s">
        <v>423</v>
      </c>
      <c r="B27" s="507" t="s">
        <v>256</v>
      </c>
      <c r="C27" s="468">
        <v>4387644.584720429</v>
      </c>
      <c r="D27" s="468">
        <v>131655.79047558567</v>
      </c>
      <c r="E27" s="468">
        <v>307460.17673962261</v>
      </c>
      <c r="F27" s="468">
        <v>20193.41847193845</v>
      </c>
      <c r="G27" s="508">
        <f t="shared" si="3"/>
        <v>4846953.9704075754</v>
      </c>
      <c r="H27" s="571">
        <v>25</v>
      </c>
      <c r="I27" s="480" t="s">
        <v>255</v>
      </c>
      <c r="J27" s="579">
        <f t="shared" si="1"/>
        <v>193878.15881630301</v>
      </c>
      <c r="K27" s="499"/>
      <c r="L27" s="500"/>
      <c r="M27" s="500"/>
      <c r="N27" s="500"/>
      <c r="O27" s="501"/>
      <c r="P27" s="501"/>
      <c r="Q27" s="501"/>
      <c r="R27" s="501">
        <v>317</v>
      </c>
      <c r="S27" s="501"/>
      <c r="T27" s="501"/>
    </row>
    <row r="28" spans="1:20" s="502" customFormat="1" ht="20.100000000000001" customHeight="1" x14ac:dyDescent="0.2">
      <c r="A28" s="506" t="s">
        <v>424</v>
      </c>
      <c r="B28" s="507" t="s">
        <v>464</v>
      </c>
      <c r="C28" s="468">
        <v>4710275.6158447219</v>
      </c>
      <c r="D28" s="468">
        <v>131327.06191010357</v>
      </c>
      <c r="E28" s="468">
        <v>306692.48591130902</v>
      </c>
      <c r="F28" s="468">
        <v>20142.99795140927</v>
      </c>
      <c r="G28" s="508">
        <f t="shared" si="3"/>
        <v>5168438.1616175435</v>
      </c>
      <c r="H28" s="571">
        <v>795</v>
      </c>
      <c r="I28" s="480" t="s">
        <v>255</v>
      </c>
      <c r="J28" s="579">
        <f t="shared" si="1"/>
        <v>6501.1800775063439</v>
      </c>
      <c r="K28" s="499"/>
      <c r="L28" s="500"/>
      <c r="M28" s="500"/>
      <c r="N28" s="500"/>
      <c r="O28" s="501"/>
      <c r="P28" s="501"/>
      <c r="Q28" s="501"/>
      <c r="R28" s="501">
        <v>317</v>
      </c>
      <c r="S28" s="501"/>
      <c r="T28" s="501"/>
    </row>
    <row r="29" spans="1:20" s="512" customFormat="1" ht="20.45" customHeight="1" x14ac:dyDescent="0.2">
      <c r="A29" s="509"/>
      <c r="B29" s="540" t="s">
        <v>354</v>
      </c>
      <c r="C29" s="510">
        <f>SUM(C6:C28)</f>
        <v>1706279191.6444354</v>
      </c>
      <c r="D29" s="510">
        <f>SUM(D6:D28)</f>
        <v>28060099.600354277</v>
      </c>
      <c r="E29" s="510">
        <f>SUM(E6:E28)</f>
        <v>105250651.55989917</v>
      </c>
      <c r="F29" s="510">
        <f>SUM(F6:F28)</f>
        <v>480915673.97385055</v>
      </c>
      <c r="G29" s="510">
        <f>SUM(G6:G28)</f>
        <v>2320505616.7785406</v>
      </c>
      <c r="H29" s="572"/>
      <c r="I29" s="511"/>
      <c r="J29" s="581"/>
      <c r="K29" s="499"/>
      <c r="L29" s="500"/>
      <c r="M29" s="500"/>
      <c r="N29" s="500"/>
      <c r="O29" s="501"/>
      <c r="P29" s="501"/>
      <c r="Q29" s="501"/>
      <c r="R29" s="501"/>
      <c r="S29" s="501"/>
      <c r="T29" s="501"/>
    </row>
    <row r="30" spans="1:20" s="518" customFormat="1" ht="20.100000000000001" customHeight="1" x14ac:dyDescent="0.2">
      <c r="A30" s="513" t="s">
        <v>378</v>
      </c>
      <c r="B30" s="514" t="s">
        <v>258</v>
      </c>
      <c r="C30" s="515">
        <v>271963078.69411266</v>
      </c>
      <c r="D30" s="515">
        <v>4620827.9613470957</v>
      </c>
      <c r="E30" s="515">
        <v>17497492.607396591</v>
      </c>
      <c r="F30" s="515">
        <v>87077169.234179288</v>
      </c>
      <c r="G30" s="516">
        <f>SUM(C30:F30)</f>
        <v>381158568.49703562</v>
      </c>
      <c r="H30" s="573">
        <v>135927</v>
      </c>
      <c r="I30" s="517" t="s">
        <v>536</v>
      </c>
      <c r="J30" s="582">
        <f>G30/H30</f>
        <v>2804.1416973598743</v>
      </c>
      <c r="K30" s="499"/>
      <c r="L30" s="500"/>
      <c r="M30" s="500"/>
      <c r="N30" s="500"/>
      <c r="O30" s="501"/>
      <c r="P30" s="501"/>
      <c r="Q30" s="501"/>
      <c r="R30" s="501">
        <v>313</v>
      </c>
      <c r="S30" s="501"/>
      <c r="T30" s="501"/>
    </row>
    <row r="31" spans="1:20" s="518" customFormat="1" ht="20.100000000000001" customHeight="1" x14ac:dyDescent="0.2">
      <c r="A31" s="519" t="s">
        <v>379</v>
      </c>
      <c r="B31" s="520" t="s">
        <v>429</v>
      </c>
      <c r="C31" s="521">
        <v>264462241.89990211</v>
      </c>
      <c r="D31" s="521">
        <v>4396634.2071748655</v>
      </c>
      <c r="E31" s="521">
        <v>17030652.491529934</v>
      </c>
      <c r="F31" s="521">
        <v>85289878.256955177</v>
      </c>
      <c r="G31" s="522">
        <f>SUM(C31:F31)</f>
        <v>371179406.85556209</v>
      </c>
      <c r="H31" s="574">
        <v>17435</v>
      </c>
      <c r="I31" s="523" t="s">
        <v>537</v>
      </c>
      <c r="J31" s="582">
        <f t="shared" ref="J31:J58" si="4">G31/H31</f>
        <v>21289.326461460401</v>
      </c>
      <c r="K31" s="499"/>
      <c r="L31" s="500"/>
      <c r="M31" s="500"/>
      <c r="N31" s="500"/>
      <c r="O31" s="501"/>
      <c r="P31" s="501"/>
      <c r="Q31" s="501"/>
      <c r="R31" s="501">
        <v>313</v>
      </c>
      <c r="S31" s="501"/>
      <c r="T31" s="501"/>
    </row>
    <row r="32" spans="1:20" s="518" customFormat="1" ht="20.100000000000001" customHeight="1" x14ac:dyDescent="0.2">
      <c r="A32" s="519" t="s">
        <v>380</v>
      </c>
      <c r="B32" s="520" t="s">
        <v>430</v>
      </c>
      <c r="C32" s="521">
        <v>34029225.093100823</v>
      </c>
      <c r="D32" s="521">
        <v>280220.39018225693</v>
      </c>
      <c r="E32" s="521">
        <v>1734092.1781825423</v>
      </c>
      <c r="F32" s="521">
        <v>452829.38632977515</v>
      </c>
      <c r="G32" s="522">
        <f t="shared" ref="G32:G33" si="5">SUM(C32:F32)</f>
        <v>36496367.0477954</v>
      </c>
      <c r="H32" s="574">
        <v>3886</v>
      </c>
      <c r="I32" s="523" t="s">
        <v>538</v>
      </c>
      <c r="J32" s="582">
        <f t="shared" si="4"/>
        <v>9391.7568316509005</v>
      </c>
      <c r="K32" s="499"/>
      <c r="L32" s="500"/>
      <c r="M32" s="500"/>
      <c r="N32" s="500"/>
      <c r="O32" s="501"/>
      <c r="P32" s="501"/>
      <c r="Q32" s="501"/>
      <c r="R32" s="501">
        <v>310</v>
      </c>
      <c r="S32" s="501"/>
      <c r="T32" s="501"/>
    </row>
    <row r="33" spans="1:20" s="518" customFormat="1" ht="20.100000000000001" customHeight="1" x14ac:dyDescent="0.2">
      <c r="A33" s="519" t="s">
        <v>381</v>
      </c>
      <c r="B33" s="520" t="s">
        <v>431</v>
      </c>
      <c r="C33" s="521">
        <v>28023238.41404729</v>
      </c>
      <c r="D33" s="521">
        <v>367793.21032979642</v>
      </c>
      <c r="E33" s="521">
        <v>749723.74889499799</v>
      </c>
      <c r="F33" s="521">
        <v>1460682.8687665507</v>
      </c>
      <c r="G33" s="522">
        <f t="shared" si="5"/>
        <v>30601438.242038634</v>
      </c>
      <c r="H33" s="574">
        <v>30024</v>
      </c>
      <c r="I33" s="523" t="s">
        <v>539</v>
      </c>
      <c r="J33" s="582">
        <f t="shared" si="4"/>
        <v>1019.2325553570022</v>
      </c>
      <c r="K33" s="499"/>
      <c r="L33" s="500"/>
      <c r="M33" s="500"/>
      <c r="N33" s="500"/>
      <c r="O33" s="501"/>
      <c r="P33" s="501"/>
      <c r="Q33" s="501"/>
      <c r="R33" s="501">
        <v>310</v>
      </c>
      <c r="S33" s="501"/>
      <c r="T33" s="501"/>
    </row>
    <row r="34" spans="1:20" s="502" customFormat="1" ht="20.100000000000001" customHeight="1" x14ac:dyDescent="0.2">
      <c r="A34" s="495" t="s">
        <v>382</v>
      </c>
      <c r="B34" s="524" t="s">
        <v>350</v>
      </c>
      <c r="C34" s="497">
        <v>20432335.635252737</v>
      </c>
      <c r="D34" s="497">
        <v>366229.89377132506</v>
      </c>
      <c r="E34" s="497">
        <v>746537.02462166012</v>
      </c>
      <c r="F34" s="497">
        <v>1454474.1904895082</v>
      </c>
      <c r="G34" s="525">
        <f>SUM(C34:F34)</f>
        <v>22999576.744135231</v>
      </c>
      <c r="H34" s="569">
        <v>13</v>
      </c>
      <c r="I34" s="503" t="s">
        <v>252</v>
      </c>
      <c r="J34" s="583">
        <f t="shared" si="4"/>
        <v>1769198.2110873254</v>
      </c>
      <c r="K34" s="499"/>
      <c r="L34" s="500"/>
      <c r="M34" s="500"/>
      <c r="N34" s="500"/>
      <c r="O34" s="501"/>
      <c r="P34" s="501"/>
      <c r="Q34" s="501"/>
      <c r="R34" s="501">
        <v>310</v>
      </c>
      <c r="S34" s="501"/>
      <c r="T34" s="501"/>
    </row>
    <row r="35" spans="1:20" s="502" customFormat="1" ht="20.100000000000001" customHeight="1" x14ac:dyDescent="0.2">
      <c r="A35" s="495" t="s">
        <v>383</v>
      </c>
      <c r="B35" s="524" t="s">
        <v>432</v>
      </c>
      <c r="C35" s="497">
        <v>10632218.833964854</v>
      </c>
      <c r="D35" s="497">
        <v>185574.87147031611</v>
      </c>
      <c r="E35" s="497">
        <v>378282.9166821118</v>
      </c>
      <c r="F35" s="497">
        <v>737006.6331218651</v>
      </c>
      <c r="G35" s="525">
        <f>SUM(C35:F35)</f>
        <v>11933083.255239146</v>
      </c>
      <c r="H35" s="569">
        <v>35</v>
      </c>
      <c r="I35" s="503" t="s">
        <v>250</v>
      </c>
      <c r="J35" s="583">
        <f t="shared" si="4"/>
        <v>340945.2358639756</v>
      </c>
      <c r="K35" s="499"/>
      <c r="L35" s="500"/>
      <c r="M35" s="500"/>
      <c r="N35" s="500"/>
      <c r="O35" s="501"/>
      <c r="P35" s="501"/>
      <c r="Q35" s="501"/>
      <c r="R35" s="501">
        <v>310</v>
      </c>
      <c r="S35" s="501"/>
      <c r="T35" s="501"/>
    </row>
    <row r="36" spans="1:20" s="518" customFormat="1" ht="20.100000000000001" customHeight="1" x14ac:dyDescent="0.2">
      <c r="A36" s="519" t="s">
        <v>384</v>
      </c>
      <c r="B36" s="520" t="s">
        <v>433</v>
      </c>
      <c r="C36" s="521">
        <v>16740265.264893305</v>
      </c>
      <c r="D36" s="521">
        <v>405214.81167384039</v>
      </c>
      <c r="E36" s="521">
        <v>1262499.3391947632</v>
      </c>
      <c r="F36" s="521">
        <v>5057695.348302356</v>
      </c>
      <c r="G36" s="522">
        <f>SUM(C36:F36)</f>
        <v>23465674.764064264</v>
      </c>
      <c r="H36" s="574">
        <v>35025</v>
      </c>
      <c r="I36" s="526" t="s">
        <v>540</v>
      </c>
      <c r="J36" s="582">
        <f t="shared" si="4"/>
        <v>669.96930090119236</v>
      </c>
      <c r="K36" s="499"/>
      <c r="L36" s="500"/>
      <c r="M36" s="500"/>
      <c r="N36" s="500"/>
      <c r="O36" s="501"/>
      <c r="P36" s="501"/>
      <c r="Q36" s="501"/>
      <c r="R36" s="501">
        <v>312</v>
      </c>
      <c r="S36" s="501"/>
      <c r="T36" s="501"/>
    </row>
    <row r="37" spans="1:20" s="501" customFormat="1" ht="20.100000000000001" customHeight="1" x14ac:dyDescent="0.2">
      <c r="A37" s="527" t="s">
        <v>524</v>
      </c>
      <c r="B37" s="528" t="s">
        <v>532</v>
      </c>
      <c r="C37" s="497">
        <v>382113.56811315753</v>
      </c>
      <c r="D37" s="497">
        <v>50897.173769180525</v>
      </c>
      <c r="E37" s="497">
        <v>82153.920713974658</v>
      </c>
      <c r="F37" s="497">
        <v>602.47934226663654</v>
      </c>
      <c r="G37" s="525">
        <f>SUM(C37:F37)</f>
        <v>515767.14193857933</v>
      </c>
      <c r="H37" s="569">
        <v>15749</v>
      </c>
      <c r="I37" s="529" t="s">
        <v>531</v>
      </c>
      <c r="J37" s="583">
        <f t="shared" si="4"/>
        <v>32.74919943733439</v>
      </c>
      <c r="K37" s="530"/>
      <c r="L37" s="531"/>
      <c r="M37" s="531"/>
      <c r="N37" s="531"/>
      <c r="R37" s="501">
        <v>312</v>
      </c>
    </row>
    <row r="38" spans="1:20" s="501" customFormat="1" ht="20.100000000000001" customHeight="1" x14ac:dyDescent="0.2">
      <c r="A38" s="527" t="s">
        <v>525</v>
      </c>
      <c r="B38" s="528" t="s">
        <v>533</v>
      </c>
      <c r="C38" s="497">
        <v>331165.09236473648</v>
      </c>
      <c r="D38" s="497">
        <v>44110.883933289784</v>
      </c>
      <c r="E38" s="497">
        <v>71200.064618778037</v>
      </c>
      <c r="F38" s="497">
        <v>522.14876329775166</v>
      </c>
      <c r="G38" s="525">
        <f t="shared" ref="G38:G41" si="6">SUM(C38:F38)</f>
        <v>446998.18968010211</v>
      </c>
      <c r="H38" s="569">
        <v>4213</v>
      </c>
      <c r="I38" s="529" t="s">
        <v>531</v>
      </c>
      <c r="J38" s="583">
        <f t="shared" si="4"/>
        <v>106.0997364538576</v>
      </c>
      <c r="K38" s="530"/>
      <c r="L38" s="531"/>
      <c r="M38" s="531"/>
      <c r="N38" s="531"/>
      <c r="R38" s="501">
        <v>312</v>
      </c>
    </row>
    <row r="39" spans="1:20" s="501" customFormat="1" ht="20.100000000000001" customHeight="1" x14ac:dyDescent="0.2">
      <c r="A39" s="527" t="s">
        <v>526</v>
      </c>
      <c r="B39" s="528" t="s">
        <v>534</v>
      </c>
      <c r="C39" s="497">
        <v>305690.85449052602</v>
      </c>
      <c r="D39" s="497">
        <v>40717.739015344421</v>
      </c>
      <c r="E39" s="497">
        <v>65723.136571179726</v>
      </c>
      <c r="F39" s="497">
        <v>481.98347381330916</v>
      </c>
      <c r="G39" s="525">
        <f t="shared" si="6"/>
        <v>412613.7135508635</v>
      </c>
      <c r="H39" s="569">
        <v>17462</v>
      </c>
      <c r="I39" s="529" t="s">
        <v>531</v>
      </c>
      <c r="J39" s="583">
        <f t="shared" si="4"/>
        <v>23.629235686110611</v>
      </c>
      <c r="K39" s="530"/>
      <c r="L39" s="531"/>
      <c r="M39" s="531"/>
      <c r="N39" s="531"/>
      <c r="R39" s="501">
        <v>312</v>
      </c>
    </row>
    <row r="40" spans="1:20" s="501" customFormat="1" ht="20.100000000000001" customHeight="1" x14ac:dyDescent="0.2">
      <c r="A40" s="532" t="s">
        <v>527</v>
      </c>
      <c r="B40" s="528" t="s">
        <v>535</v>
      </c>
      <c r="C40" s="497">
        <v>254742.37874210504</v>
      </c>
      <c r="D40" s="497">
        <v>33931.449179453681</v>
      </c>
      <c r="E40" s="497">
        <v>54769.280475983105</v>
      </c>
      <c r="F40" s="497">
        <v>401.65289484442428</v>
      </c>
      <c r="G40" s="525">
        <f t="shared" si="6"/>
        <v>343844.76129238622</v>
      </c>
      <c r="H40" s="569">
        <v>36289</v>
      </c>
      <c r="I40" s="529" t="s">
        <v>531</v>
      </c>
      <c r="J40" s="583">
        <f t="shared" si="4"/>
        <v>9.4751787399042744</v>
      </c>
      <c r="K40" s="530"/>
      <c r="L40" s="531"/>
      <c r="M40" s="531"/>
      <c r="N40" s="531"/>
      <c r="R40" s="501">
        <v>312</v>
      </c>
    </row>
    <row r="41" spans="1:20" s="502" customFormat="1" ht="37.5" x14ac:dyDescent="0.2">
      <c r="A41" s="495" t="s">
        <v>385</v>
      </c>
      <c r="B41" s="524" t="s">
        <v>434</v>
      </c>
      <c r="C41" s="497">
        <v>4787847.9928403236</v>
      </c>
      <c r="D41" s="497">
        <v>219694.44469490155</v>
      </c>
      <c r="E41" s="497">
        <v>307449.0893686185</v>
      </c>
      <c r="F41" s="497">
        <v>12911.297106518281</v>
      </c>
      <c r="G41" s="525">
        <f t="shared" si="6"/>
        <v>5327902.8240103619</v>
      </c>
      <c r="H41" s="569">
        <v>1728</v>
      </c>
      <c r="I41" s="529" t="s">
        <v>531</v>
      </c>
      <c r="J41" s="583">
        <f t="shared" si="4"/>
        <v>3083.2770972282187</v>
      </c>
      <c r="K41" s="499"/>
      <c r="L41" s="500"/>
      <c r="M41" s="500"/>
      <c r="N41" s="500"/>
      <c r="O41" s="501"/>
      <c r="P41" s="501"/>
      <c r="Q41" s="501"/>
      <c r="R41" s="501">
        <v>312</v>
      </c>
      <c r="S41" s="501"/>
      <c r="T41" s="501"/>
    </row>
    <row r="42" spans="1:20" s="502" customFormat="1" ht="20.100000000000001" customHeight="1" x14ac:dyDescent="0.2">
      <c r="A42" s="495" t="s">
        <v>386</v>
      </c>
      <c r="B42" s="524" t="s">
        <v>351</v>
      </c>
      <c r="C42" s="497">
        <v>4827628.2004598891</v>
      </c>
      <c r="D42" s="497">
        <v>146581.37267664319</v>
      </c>
      <c r="E42" s="497">
        <v>389372.19332671678</v>
      </c>
      <c r="F42" s="497">
        <v>4374.7934226663638</v>
      </c>
      <c r="G42" s="525">
        <f t="shared" ref="G42:G50" si="7">SUM(C42:F42)</f>
        <v>5367956.5598859163</v>
      </c>
      <c r="H42" s="569">
        <v>1414</v>
      </c>
      <c r="I42" s="529" t="s">
        <v>250</v>
      </c>
      <c r="J42" s="583">
        <f t="shared" si="4"/>
        <v>3796.2917679532648</v>
      </c>
      <c r="K42" s="499"/>
      <c r="L42" s="500"/>
      <c r="M42" s="500"/>
      <c r="N42" s="500"/>
      <c r="O42" s="501"/>
      <c r="P42" s="501"/>
      <c r="Q42" s="501"/>
      <c r="R42" s="501">
        <v>313</v>
      </c>
      <c r="S42" s="501"/>
      <c r="T42" s="501"/>
    </row>
    <row r="43" spans="1:20" s="518" customFormat="1" ht="20.100000000000001" customHeight="1" x14ac:dyDescent="0.2">
      <c r="A43" s="519" t="s">
        <v>387</v>
      </c>
      <c r="B43" s="520" t="s">
        <v>435</v>
      </c>
      <c r="C43" s="521">
        <v>21614340.253002804</v>
      </c>
      <c r="D43" s="521">
        <v>1548680.5638000155</v>
      </c>
      <c r="E43" s="521">
        <v>2836512.124240336</v>
      </c>
      <c r="F43" s="521">
        <v>175314.50816488749</v>
      </c>
      <c r="G43" s="522">
        <f t="shared" si="7"/>
        <v>26174847.44920804</v>
      </c>
      <c r="H43" s="574">
        <v>92190</v>
      </c>
      <c r="I43" s="526" t="s">
        <v>541</v>
      </c>
      <c r="J43" s="582">
        <f t="shared" si="4"/>
        <v>283.92284899889404</v>
      </c>
      <c r="K43" s="499"/>
      <c r="L43" s="500"/>
      <c r="M43" s="500"/>
      <c r="N43" s="500"/>
      <c r="O43" s="501"/>
      <c r="P43" s="501"/>
      <c r="Q43" s="501"/>
      <c r="R43" s="501">
        <v>313</v>
      </c>
      <c r="S43" s="501"/>
      <c r="T43" s="501"/>
    </row>
    <row r="44" spans="1:20" s="518" customFormat="1" ht="20.100000000000001" customHeight="1" x14ac:dyDescent="0.2">
      <c r="A44" s="519" t="s">
        <v>399</v>
      </c>
      <c r="B44" s="520" t="s">
        <v>264</v>
      </c>
      <c r="C44" s="521">
        <v>6007362.2177090049</v>
      </c>
      <c r="D44" s="521">
        <v>1833032.9705866035</v>
      </c>
      <c r="E44" s="521">
        <v>2513541.501464373</v>
      </c>
      <c r="F44" s="521">
        <v>22944.943422666369</v>
      </c>
      <c r="G44" s="522">
        <f t="shared" si="7"/>
        <v>10376881.633182647</v>
      </c>
      <c r="H44" s="574">
        <v>1</v>
      </c>
      <c r="I44" s="526" t="s">
        <v>263</v>
      </c>
      <c r="J44" s="582">
        <f t="shared" si="4"/>
        <v>10376881.633182647</v>
      </c>
      <c r="K44" s="499"/>
      <c r="L44" s="500"/>
      <c r="M44" s="500"/>
      <c r="N44" s="500"/>
      <c r="O44" s="501"/>
      <c r="P44" s="501"/>
      <c r="Q44" s="501"/>
      <c r="R44" s="501">
        <v>310</v>
      </c>
      <c r="S44" s="501"/>
      <c r="T44" s="501"/>
    </row>
    <row r="45" spans="1:20" s="502" customFormat="1" ht="20.100000000000001" customHeight="1" x14ac:dyDescent="0.2">
      <c r="A45" s="495" t="s">
        <v>400</v>
      </c>
      <c r="B45" s="524" t="s">
        <v>444</v>
      </c>
      <c r="C45" s="497">
        <v>900000</v>
      </c>
      <c r="D45" s="497">
        <v>0</v>
      </c>
      <c r="E45" s="497">
        <v>0</v>
      </c>
      <c r="F45" s="497">
        <v>0</v>
      </c>
      <c r="G45" s="533">
        <f t="shared" si="7"/>
        <v>900000</v>
      </c>
      <c r="H45" s="569">
        <v>6</v>
      </c>
      <c r="I45" s="529" t="s">
        <v>367</v>
      </c>
      <c r="J45" s="583">
        <f t="shared" si="4"/>
        <v>150000</v>
      </c>
      <c r="K45" s="499"/>
      <c r="L45" s="500"/>
      <c r="M45" s="500"/>
      <c r="N45" s="500"/>
      <c r="Q45" s="501"/>
      <c r="R45" s="501">
        <v>313</v>
      </c>
      <c r="S45" s="501"/>
      <c r="T45" s="501"/>
    </row>
    <row r="46" spans="1:20" s="501" customFormat="1" ht="20.100000000000001" customHeight="1" x14ac:dyDescent="0.2">
      <c r="A46" s="519" t="s">
        <v>401</v>
      </c>
      <c r="B46" s="520" t="s">
        <v>352</v>
      </c>
      <c r="C46" s="521">
        <v>47874915.192439824</v>
      </c>
      <c r="D46" s="521">
        <v>415806.92251806991</v>
      </c>
      <c r="E46" s="521">
        <v>1280657.0160072639</v>
      </c>
      <c r="F46" s="521">
        <v>30427522.32294682</v>
      </c>
      <c r="G46" s="522">
        <f t="shared" si="7"/>
        <v>79998901.453911975</v>
      </c>
      <c r="H46" s="574">
        <v>1191</v>
      </c>
      <c r="I46" s="526" t="s">
        <v>262</v>
      </c>
      <c r="J46" s="582">
        <f t="shared" si="4"/>
        <v>67169.522631328276</v>
      </c>
      <c r="K46" s="534" t="s">
        <v>503</v>
      </c>
      <c r="L46" s="535"/>
      <c r="M46" s="535"/>
      <c r="N46" s="535"/>
      <c r="O46" s="518"/>
      <c r="P46" s="518"/>
      <c r="R46" s="537">
        <v>301311</v>
      </c>
    </row>
    <row r="47" spans="1:20" s="518" customFormat="1" ht="20.100000000000001" customHeight="1" x14ac:dyDescent="0.2">
      <c r="A47" s="519" t="s">
        <v>402</v>
      </c>
      <c r="B47" s="520" t="s">
        <v>445</v>
      </c>
      <c r="C47" s="521">
        <v>304313519.4596585</v>
      </c>
      <c r="D47" s="521">
        <v>425940.83075918054</v>
      </c>
      <c r="E47" s="521">
        <v>1311868.7635413327</v>
      </c>
      <c r="F47" s="521">
        <v>31169091.793117646</v>
      </c>
      <c r="G47" s="522">
        <f t="shared" si="7"/>
        <v>337220420.84707665</v>
      </c>
      <c r="H47" s="574">
        <v>1</v>
      </c>
      <c r="I47" s="526" t="s">
        <v>267</v>
      </c>
      <c r="J47" s="582">
        <f t="shared" si="4"/>
        <v>337220420.84707665</v>
      </c>
      <c r="K47" s="534" t="s">
        <v>504</v>
      </c>
      <c r="L47" s="535"/>
      <c r="M47" s="535"/>
      <c r="N47" s="535"/>
      <c r="Q47" s="501"/>
      <c r="R47" s="537">
        <v>301311</v>
      </c>
      <c r="S47" s="501"/>
      <c r="T47" s="501"/>
    </row>
    <row r="48" spans="1:20" s="518" customFormat="1" ht="20.100000000000001" customHeight="1" x14ac:dyDescent="0.2">
      <c r="A48" s="495" t="s">
        <v>403</v>
      </c>
      <c r="B48" s="536" t="s">
        <v>446</v>
      </c>
      <c r="C48" s="497">
        <v>44909690.910231739</v>
      </c>
      <c r="D48" s="497">
        <v>424990.77686157636</v>
      </c>
      <c r="E48" s="497">
        <v>1308942.6622100137</v>
      </c>
      <c r="F48" s="497">
        <v>31099569.655289128</v>
      </c>
      <c r="G48" s="525">
        <f t="shared" si="7"/>
        <v>77743194.004592463</v>
      </c>
      <c r="H48" s="569">
        <v>1</v>
      </c>
      <c r="I48" s="529" t="s">
        <v>267</v>
      </c>
      <c r="J48" s="583">
        <f t="shared" si="4"/>
        <v>77743194.004592463</v>
      </c>
      <c r="K48" s="501"/>
      <c r="L48" s="531"/>
      <c r="M48" s="531"/>
      <c r="N48" s="531"/>
      <c r="O48" s="501"/>
      <c r="P48" s="501"/>
      <c r="Q48" s="501"/>
      <c r="R48" s="537">
        <v>301311</v>
      </c>
      <c r="S48" s="501"/>
      <c r="T48" s="501"/>
    </row>
    <row r="49" spans="1:20" s="518" customFormat="1" ht="20.100000000000001" customHeight="1" x14ac:dyDescent="0.2">
      <c r="A49" s="519" t="s">
        <v>404</v>
      </c>
      <c r="B49" s="520" t="s">
        <v>447</v>
      </c>
      <c r="C49" s="521">
        <v>25423212.095380217</v>
      </c>
      <c r="D49" s="521">
        <v>1107871.5450149211</v>
      </c>
      <c r="E49" s="521">
        <v>1681566.1643504342</v>
      </c>
      <c r="F49" s="521">
        <v>168217.55053354532</v>
      </c>
      <c r="G49" s="522">
        <f t="shared" si="7"/>
        <v>28380867.355279118</v>
      </c>
      <c r="H49" s="574">
        <v>1</v>
      </c>
      <c r="I49" s="538" t="s">
        <v>263</v>
      </c>
      <c r="J49" s="582">
        <f t="shared" si="4"/>
        <v>28380867.355279118</v>
      </c>
      <c r="K49" s="534" t="s">
        <v>502</v>
      </c>
      <c r="L49" s="535"/>
      <c r="M49" s="535"/>
      <c r="N49" s="535"/>
      <c r="Q49" s="501"/>
      <c r="R49" s="501">
        <v>308</v>
      </c>
      <c r="S49" s="501" t="s">
        <v>572</v>
      </c>
      <c r="T49" s="501"/>
    </row>
    <row r="50" spans="1:20" s="502" customFormat="1" ht="37.5" x14ac:dyDescent="0.2">
      <c r="A50" s="495" t="s">
        <v>407</v>
      </c>
      <c r="B50" s="524" t="s">
        <v>450</v>
      </c>
      <c r="C50" s="497">
        <v>19698514.07864248</v>
      </c>
      <c r="D50" s="497">
        <v>632767.65770426206</v>
      </c>
      <c r="E50" s="497">
        <v>1422077.7689172418</v>
      </c>
      <c r="F50" s="497">
        <v>124870.3584260731</v>
      </c>
      <c r="G50" s="525">
        <f t="shared" si="7"/>
        <v>21878229.863690056</v>
      </c>
      <c r="H50" s="569">
        <v>2993</v>
      </c>
      <c r="I50" s="529" t="s">
        <v>250</v>
      </c>
      <c r="J50" s="583">
        <f t="shared" si="4"/>
        <v>7309.7994866989829</v>
      </c>
      <c r="K50" s="499"/>
      <c r="L50" s="500"/>
      <c r="M50" s="500"/>
      <c r="N50" s="500"/>
      <c r="Q50" s="501"/>
      <c r="R50" s="501">
        <v>316</v>
      </c>
      <c r="S50" s="501"/>
      <c r="T50" s="501"/>
    </row>
    <row r="51" spans="1:20" s="502" customFormat="1" ht="20.100000000000001" customHeight="1" x14ac:dyDescent="0.2">
      <c r="A51" s="495" t="s">
        <v>408</v>
      </c>
      <c r="B51" s="524" t="s">
        <v>451</v>
      </c>
      <c r="C51" s="497">
        <v>21564134.054968286</v>
      </c>
      <c r="D51" s="497">
        <v>287638.368739489</v>
      </c>
      <c r="E51" s="497">
        <v>1263284.5269951893</v>
      </c>
      <c r="F51" s="497">
        <v>652099.7688496171</v>
      </c>
      <c r="G51" s="525">
        <f t="shared" ref="G51:G56" si="8">SUM(C51:F51)</f>
        <v>23767156.719552584</v>
      </c>
      <c r="H51" s="569">
        <v>155</v>
      </c>
      <c r="I51" s="529" t="s">
        <v>250</v>
      </c>
      <c r="J51" s="583">
        <f t="shared" si="4"/>
        <v>153336.49496485537</v>
      </c>
      <c r="K51" s="499"/>
      <c r="L51" s="500"/>
      <c r="M51" s="500"/>
      <c r="N51" s="500"/>
      <c r="Q51" s="501"/>
      <c r="R51" s="501">
        <v>312</v>
      </c>
      <c r="S51" s="501"/>
      <c r="T51" s="501"/>
    </row>
    <row r="52" spans="1:20" s="502" customFormat="1" ht="20.100000000000001" customHeight="1" x14ac:dyDescent="0.2">
      <c r="A52" s="495" t="s">
        <v>409</v>
      </c>
      <c r="B52" s="524" t="s">
        <v>452</v>
      </c>
      <c r="C52" s="497">
        <v>19008445.404998764</v>
      </c>
      <c r="D52" s="497">
        <v>279416.07924373233</v>
      </c>
      <c r="E52" s="497">
        <v>1227172.8943851737</v>
      </c>
      <c r="F52" s="497">
        <v>633459.16431867681</v>
      </c>
      <c r="G52" s="525">
        <f t="shared" si="8"/>
        <v>21148493.542946346</v>
      </c>
      <c r="H52" s="569">
        <v>28731</v>
      </c>
      <c r="I52" s="529" t="s">
        <v>250</v>
      </c>
      <c r="J52" s="583">
        <f t="shared" si="4"/>
        <v>736.086232395195</v>
      </c>
      <c r="K52" s="499"/>
      <c r="L52" s="500"/>
      <c r="M52" s="500"/>
      <c r="N52" s="500"/>
      <c r="Q52" s="501"/>
      <c r="R52" s="501">
        <v>312</v>
      </c>
      <c r="S52" s="501"/>
      <c r="T52" s="501"/>
    </row>
    <row r="53" spans="1:20" s="501" customFormat="1" ht="37.5" x14ac:dyDescent="0.2">
      <c r="A53" s="527" t="s">
        <v>523</v>
      </c>
      <c r="B53" s="528" t="s">
        <v>529</v>
      </c>
      <c r="C53" s="497">
        <v>48570</v>
      </c>
      <c r="D53" s="497">
        <v>0</v>
      </c>
      <c r="E53" s="497">
        <v>0</v>
      </c>
      <c r="F53" s="497">
        <v>0</v>
      </c>
      <c r="G53" s="525">
        <f t="shared" si="8"/>
        <v>48570</v>
      </c>
      <c r="H53" s="569">
        <v>10</v>
      </c>
      <c r="I53" s="488" t="s">
        <v>250</v>
      </c>
      <c r="J53" s="583">
        <f t="shared" si="4"/>
        <v>4857</v>
      </c>
      <c r="K53" s="530"/>
      <c r="L53" s="531"/>
      <c r="M53" s="531"/>
      <c r="N53" s="531"/>
      <c r="R53" s="501">
        <v>303</v>
      </c>
    </row>
    <row r="54" spans="1:20" s="502" customFormat="1" ht="37.5" x14ac:dyDescent="0.2">
      <c r="A54" s="495" t="s">
        <v>410</v>
      </c>
      <c r="B54" s="524" t="s">
        <v>453</v>
      </c>
      <c r="C54" s="497">
        <v>14153007.106015498</v>
      </c>
      <c r="D54" s="497">
        <v>472547.31288053538</v>
      </c>
      <c r="E54" s="497">
        <v>917733.27288839268</v>
      </c>
      <c r="F54" s="497">
        <v>692069.1876357029</v>
      </c>
      <c r="G54" s="525">
        <f t="shared" si="8"/>
        <v>16235356.879420128</v>
      </c>
      <c r="H54" s="569">
        <v>23424</v>
      </c>
      <c r="I54" s="529" t="s">
        <v>250</v>
      </c>
      <c r="J54" s="583">
        <f t="shared" si="4"/>
        <v>693.10779027579099</v>
      </c>
      <c r="K54" s="499"/>
      <c r="L54" s="500"/>
      <c r="M54" s="500"/>
      <c r="N54" s="500"/>
      <c r="Q54" s="501"/>
      <c r="R54" s="501">
        <v>314</v>
      </c>
      <c r="S54" s="501"/>
      <c r="T54" s="501"/>
    </row>
    <row r="55" spans="1:20" s="502" customFormat="1" ht="20.100000000000001" customHeight="1" x14ac:dyDescent="0.2">
      <c r="A55" s="495" t="s">
        <v>425</v>
      </c>
      <c r="B55" s="524" t="s">
        <v>266</v>
      </c>
      <c r="C55" s="497">
        <v>361741019.06727058</v>
      </c>
      <c r="D55" s="497">
        <v>3724052.9446581886</v>
      </c>
      <c r="E55" s="497">
        <v>15630132.143929973</v>
      </c>
      <c r="F55" s="497">
        <v>79928005.325282872</v>
      </c>
      <c r="G55" s="525">
        <f t="shared" si="8"/>
        <v>461023209.48114157</v>
      </c>
      <c r="H55" s="569">
        <v>796409</v>
      </c>
      <c r="I55" s="529" t="s">
        <v>250</v>
      </c>
      <c r="J55" s="583">
        <f t="shared" si="4"/>
        <v>578.87744799611949</v>
      </c>
      <c r="K55" s="499"/>
      <c r="L55" s="500"/>
      <c r="M55" s="500"/>
      <c r="N55" s="500"/>
      <c r="Q55" s="501"/>
      <c r="R55" s="501">
        <v>313</v>
      </c>
      <c r="S55" s="501"/>
      <c r="T55" s="501"/>
    </row>
    <row r="56" spans="1:20" s="502" customFormat="1" ht="20.100000000000001" customHeight="1" x14ac:dyDescent="0.2">
      <c r="A56" s="495" t="s">
        <v>426</v>
      </c>
      <c r="B56" s="524" t="s">
        <v>465</v>
      </c>
      <c r="C56" s="497">
        <v>240963067.80727059</v>
      </c>
      <c r="D56" s="497">
        <v>3724052.9446581886</v>
      </c>
      <c r="E56" s="497">
        <v>15630132.143929973</v>
      </c>
      <c r="F56" s="497">
        <v>79928005.325282872</v>
      </c>
      <c r="G56" s="525">
        <f t="shared" si="8"/>
        <v>340245258.22114164</v>
      </c>
      <c r="H56" s="569">
        <v>24556</v>
      </c>
      <c r="I56" s="529" t="s">
        <v>250</v>
      </c>
      <c r="J56" s="583">
        <f t="shared" si="4"/>
        <v>13855.890952155954</v>
      </c>
      <c r="K56" s="499"/>
      <c r="L56" s="500"/>
      <c r="M56" s="500"/>
      <c r="N56" s="500"/>
      <c r="Q56" s="501"/>
      <c r="R56" s="501">
        <v>308</v>
      </c>
      <c r="S56" s="501"/>
      <c r="T56" s="501"/>
    </row>
    <row r="57" spans="1:20" s="502" customFormat="1" ht="20.100000000000001" customHeight="1" x14ac:dyDescent="0.2">
      <c r="A57" s="495" t="s">
        <v>427</v>
      </c>
      <c r="B57" s="524" t="s">
        <v>353</v>
      </c>
      <c r="C57" s="497">
        <v>241633439.7972706</v>
      </c>
      <c r="D57" s="497">
        <v>3724052.9446581886</v>
      </c>
      <c r="E57" s="497">
        <v>15630132.143929973</v>
      </c>
      <c r="F57" s="497">
        <v>79928005.325282872</v>
      </c>
      <c r="G57" s="525">
        <f>SUM(C57:F57)</f>
        <v>340915630.21114165</v>
      </c>
      <c r="H57" s="569">
        <v>1976164</v>
      </c>
      <c r="I57" s="529" t="s">
        <v>250</v>
      </c>
      <c r="J57" s="583">
        <f t="shared" si="4"/>
        <v>172.51383499099347</v>
      </c>
      <c r="K57" s="499"/>
      <c r="L57" s="500"/>
      <c r="M57" s="500"/>
      <c r="N57" s="500"/>
      <c r="Q57" s="501"/>
      <c r="R57" s="501"/>
      <c r="S57" s="501"/>
      <c r="T57" s="501"/>
    </row>
    <row r="58" spans="1:20" s="518" customFormat="1" ht="20.100000000000001" customHeight="1" x14ac:dyDescent="0.2">
      <c r="A58" s="519" t="s">
        <v>428</v>
      </c>
      <c r="B58" s="520" t="s">
        <v>268</v>
      </c>
      <c r="C58" s="521">
        <v>21080446.828420989</v>
      </c>
      <c r="D58" s="521">
        <v>448387.50834445271</v>
      </c>
      <c r="E58" s="521">
        <v>933680.23173330713</v>
      </c>
      <c r="F58" s="521">
        <v>3574581.9544482273</v>
      </c>
      <c r="G58" s="522">
        <f>SUM(C58:F58)</f>
        <v>26037096.522946976</v>
      </c>
      <c r="H58" s="574">
        <v>180813</v>
      </c>
      <c r="I58" s="526" t="s">
        <v>269</v>
      </c>
      <c r="J58" s="582">
        <f t="shared" si="4"/>
        <v>144.0001356260168</v>
      </c>
      <c r="K58" s="499"/>
      <c r="L58" s="500"/>
      <c r="M58" s="500"/>
      <c r="N58" s="500"/>
      <c r="Q58" s="501"/>
      <c r="R58" s="501">
        <v>313</v>
      </c>
      <c r="S58" s="501"/>
      <c r="T58" s="501"/>
    </row>
    <row r="59" spans="1:20" s="502" customFormat="1" ht="20.100000000000001" customHeight="1" x14ac:dyDescent="0.2">
      <c r="A59" s="560"/>
      <c r="B59" s="561" t="s">
        <v>355</v>
      </c>
      <c r="C59" s="562">
        <f>SUM(C30:C58)</f>
        <v>2048105476.1955638</v>
      </c>
      <c r="D59" s="562">
        <f>SUM(D30:D58)</f>
        <v>30207667.779645711</v>
      </c>
      <c r="E59" s="562">
        <f>SUM(E30:E58)</f>
        <v>103957381.35010083</v>
      </c>
      <c r="F59" s="562">
        <f>SUM(F30:F58)</f>
        <v>520072787.45614952</v>
      </c>
      <c r="G59" s="539">
        <f t="shared" ref="G59:G60" si="9">SUM(C59:F59)</f>
        <v>2702343312.7814598</v>
      </c>
      <c r="H59" s="575"/>
      <c r="I59" s="563"/>
      <c r="J59" s="584"/>
      <c r="K59" s="499"/>
      <c r="L59" s="500"/>
      <c r="M59" s="500"/>
      <c r="N59" s="500"/>
      <c r="Q59" s="501"/>
      <c r="R59" s="501"/>
      <c r="S59" s="501"/>
      <c r="T59" s="501"/>
    </row>
    <row r="60" spans="1:20" s="501" customFormat="1" ht="20.100000000000001" customHeight="1" x14ac:dyDescent="0.2">
      <c r="A60" s="541">
        <v>888</v>
      </c>
      <c r="B60" s="542" t="s">
        <v>366</v>
      </c>
      <c r="C60" s="543">
        <v>-5.4569682106375694E-11</v>
      </c>
      <c r="D60" s="543">
        <v>119466856.14</v>
      </c>
      <c r="E60" s="543">
        <v>342708502.08000004</v>
      </c>
      <c r="F60" s="543">
        <v>0</v>
      </c>
      <c r="G60" s="525">
        <f t="shared" si="9"/>
        <v>462175358.22000003</v>
      </c>
      <c r="H60" s="571">
        <v>77</v>
      </c>
      <c r="I60" s="544" t="s">
        <v>251</v>
      </c>
      <c r="J60" s="583">
        <f>G60/H60</f>
        <v>6002277.3794805203</v>
      </c>
      <c r="K60" s="530"/>
      <c r="L60" s="531"/>
      <c r="M60" s="531"/>
      <c r="N60" s="531"/>
      <c r="O60" s="545"/>
      <c r="P60" s="546"/>
      <c r="Q60" s="546"/>
      <c r="R60" s="547"/>
      <c r="S60" s="548"/>
    </row>
    <row r="61" spans="1:20" s="501" customFormat="1" ht="25.5" customHeight="1" x14ac:dyDescent="0.2">
      <c r="A61" s="556"/>
      <c r="B61" s="557" t="s">
        <v>364</v>
      </c>
      <c r="C61" s="558">
        <f>C29+C59+C60</f>
        <v>3754384667.8399992</v>
      </c>
      <c r="D61" s="558">
        <f>D29+D59+D60</f>
        <v>177734623.51999998</v>
      </c>
      <c r="E61" s="558">
        <f>E29+E59+E60</f>
        <v>551916534.99000001</v>
      </c>
      <c r="F61" s="558">
        <f>F29+F59+F60</f>
        <v>1000988461.4300001</v>
      </c>
      <c r="G61" s="558">
        <f>G29+G59+G60</f>
        <v>5485024287.7800007</v>
      </c>
      <c r="H61" s="576"/>
      <c r="I61" s="559"/>
      <c r="J61" s="585"/>
      <c r="K61" s="530"/>
      <c r="L61" s="531"/>
      <c r="M61" s="531"/>
      <c r="N61" s="531"/>
    </row>
    <row r="63" spans="1:20" ht="21" customHeight="1" x14ac:dyDescent="0.3">
      <c r="C63" s="282"/>
      <c r="D63" s="282"/>
      <c r="E63" s="282"/>
      <c r="F63" s="282"/>
      <c r="G63" s="326"/>
    </row>
    <row r="64" spans="1:20" ht="21" customHeight="1" x14ac:dyDescent="0.3">
      <c r="C64" s="282"/>
      <c r="D64" s="282"/>
      <c r="E64" s="282"/>
      <c r="F64" s="282"/>
      <c r="G64" s="282"/>
    </row>
    <row r="65" spans="2:6" ht="21" customHeight="1" x14ac:dyDescent="0.3">
      <c r="D65" s="74"/>
      <c r="E65" s="74"/>
      <c r="F65" s="74"/>
    </row>
    <row r="67" spans="2:6" ht="18.75" x14ac:dyDescent="0.3">
      <c r="B67" s="327"/>
    </row>
  </sheetData>
  <autoFilter ref="R1:R67"/>
  <mergeCells count="3">
    <mergeCell ref="A1:J1"/>
    <mergeCell ref="A2:J2"/>
    <mergeCell ref="A5:J5"/>
  </mergeCells>
  <pageMargins left="0.15748031496062992" right="0.15748031496062992" top="0.43307086614173229" bottom="0.19685039370078741" header="0.15748031496062992" footer="0.15748031496062992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9"/>
  <sheetViews>
    <sheetView view="pageBreakPreview" zoomScaleNormal="90" zoomScaleSheetLayoutView="100" workbookViewId="0">
      <pane xSplit="2" ySplit="3" topLeftCell="C13" activePane="bottomRight" state="frozen"/>
      <selection activeCell="K32" sqref="K32"/>
      <selection pane="topRight" activeCell="K32" sqref="K32"/>
      <selection pane="bottomLeft" activeCell="K32" sqref="K32"/>
      <selection pane="bottomRight" activeCell="D24" sqref="D24"/>
    </sheetView>
  </sheetViews>
  <sheetFormatPr defaultColWidth="8.85546875" defaultRowHeight="18.75" x14ac:dyDescent="0.3"/>
  <cols>
    <col min="1" max="1" width="6.42578125" style="40" customWidth="1"/>
    <col min="2" max="2" width="49.28515625" style="48" customWidth="1"/>
    <col min="3" max="3" width="16.85546875" style="40" customWidth="1"/>
    <col min="4" max="4" width="16" style="40" customWidth="1"/>
    <col min="5" max="5" width="16.85546875" style="40" customWidth="1"/>
    <col min="6" max="6" width="17.42578125" style="40" customWidth="1"/>
    <col min="7" max="7" width="18" style="40" customWidth="1"/>
    <col min="8" max="8" width="12" style="40" customWidth="1"/>
    <col min="9" max="9" width="9" style="40" customWidth="1"/>
    <col min="10" max="10" width="13.5703125" style="40" bestFit="1" customWidth="1"/>
    <col min="11" max="11" width="16" style="40" bestFit="1" customWidth="1"/>
    <col min="12" max="12" width="13.5703125" style="40" bestFit="1" customWidth="1"/>
    <col min="13" max="14" width="4.85546875" style="40" bestFit="1" customWidth="1"/>
    <col min="15" max="15" width="15.140625" style="40" customWidth="1"/>
    <col min="16" max="16384" width="8.85546875" style="40"/>
  </cols>
  <sheetData>
    <row r="1" spans="1:15" ht="21" customHeight="1" x14ac:dyDescent="0.3">
      <c r="A1" s="708" t="s">
        <v>272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5" ht="21" customHeight="1" x14ac:dyDescent="0.3">
      <c r="A2" s="708" t="s">
        <v>528</v>
      </c>
      <c r="B2" s="708"/>
      <c r="C2" s="708"/>
      <c r="D2" s="708"/>
      <c r="E2" s="708"/>
      <c r="F2" s="708"/>
      <c r="G2" s="708"/>
      <c r="H2" s="708"/>
      <c r="I2" s="708"/>
      <c r="J2" s="708"/>
    </row>
    <row r="3" spans="1:15" s="45" customFormat="1" ht="21" customHeight="1" x14ac:dyDescent="0.3">
      <c r="A3" s="106" t="s">
        <v>10</v>
      </c>
      <c r="B3" s="107" t="s">
        <v>286</v>
      </c>
      <c r="C3" s="245" t="s">
        <v>11</v>
      </c>
      <c r="D3" s="245" t="s">
        <v>12</v>
      </c>
      <c r="E3" s="245" t="s">
        <v>0</v>
      </c>
      <c r="F3" s="245" t="s">
        <v>244</v>
      </c>
      <c r="G3" s="108" t="s">
        <v>245</v>
      </c>
      <c r="H3" s="108" t="s">
        <v>246</v>
      </c>
      <c r="I3" s="108" t="s">
        <v>247</v>
      </c>
      <c r="J3" s="108" t="s">
        <v>248</v>
      </c>
    </row>
    <row r="4" spans="1:15" s="96" customFormat="1" ht="21" customHeight="1" x14ac:dyDescent="0.3">
      <c r="A4" s="68">
        <v>301</v>
      </c>
      <c r="B4" s="239" t="s">
        <v>542</v>
      </c>
      <c r="C4" s="330">
        <v>198549062.781165</v>
      </c>
      <c r="D4" s="330">
        <v>633369.26506941346</v>
      </c>
      <c r="E4" s="330">
        <v>1950734.2208793052</v>
      </c>
      <c r="F4" s="330">
        <v>46348091.885676801</v>
      </c>
      <c r="G4" s="103">
        <f>SUM(C4:F4)</f>
        <v>247481258.15279055</v>
      </c>
      <c r="H4" s="564">
        <v>118</v>
      </c>
      <c r="I4" s="94" t="s">
        <v>288</v>
      </c>
      <c r="J4" s="95">
        <f>G4/H4</f>
        <v>2097298.7979050046</v>
      </c>
      <c r="K4" s="292"/>
      <c r="L4" s="93"/>
      <c r="M4" s="93"/>
      <c r="N4" s="93"/>
    </row>
    <row r="5" spans="1:15" s="96" customFormat="1" ht="21" customHeight="1" x14ac:dyDescent="0.3">
      <c r="A5" s="68">
        <v>302</v>
      </c>
      <c r="B5" s="240" t="s">
        <v>543</v>
      </c>
      <c r="C5" s="330">
        <v>257496317.32966173</v>
      </c>
      <c r="D5" s="330">
        <v>4216440.2979981527</v>
      </c>
      <c r="E5" s="330">
        <v>16377494.88364128</v>
      </c>
      <c r="F5" s="330">
        <v>80002768.681075573</v>
      </c>
      <c r="G5" s="103">
        <f t="shared" ref="G5:G22" si="0">SUM(C5:F5)</f>
        <v>358093021.19237673</v>
      </c>
      <c r="H5" s="564">
        <v>6</v>
      </c>
      <c r="I5" s="94" t="s">
        <v>253</v>
      </c>
      <c r="J5" s="95">
        <f>G5/H5</f>
        <v>59682170.198729455</v>
      </c>
      <c r="K5" s="292"/>
      <c r="L5" s="93"/>
      <c r="M5" s="93"/>
      <c r="N5" s="93"/>
    </row>
    <row r="6" spans="1:15" s="96" customFormat="1" ht="21" customHeight="1" x14ac:dyDescent="0.3">
      <c r="A6" s="68">
        <v>303</v>
      </c>
      <c r="B6" s="240" t="s">
        <v>544</v>
      </c>
      <c r="C6" s="330">
        <v>48570</v>
      </c>
      <c r="D6" s="330">
        <v>0</v>
      </c>
      <c r="E6" s="330">
        <v>0</v>
      </c>
      <c r="F6" s="330">
        <v>0</v>
      </c>
      <c r="G6" s="103">
        <f t="shared" si="0"/>
        <v>48570</v>
      </c>
      <c r="H6" s="564">
        <v>334</v>
      </c>
      <c r="I6" s="94" t="s">
        <v>253</v>
      </c>
      <c r="J6" s="95">
        <f>G6/H6</f>
        <v>145.4191616766467</v>
      </c>
      <c r="K6" s="292"/>
      <c r="L6" s="93"/>
      <c r="M6" s="93"/>
      <c r="N6" s="93"/>
    </row>
    <row r="7" spans="1:15" s="96" customFormat="1" ht="21" customHeight="1" x14ac:dyDescent="0.3">
      <c r="A7" s="68">
        <v>304</v>
      </c>
      <c r="B7" s="240" t="s">
        <v>545</v>
      </c>
      <c r="C7" s="330">
        <v>256716871.51025963</v>
      </c>
      <c r="D7" s="330">
        <v>4339537.1363331433</v>
      </c>
      <c r="E7" s="330">
        <v>16564335.568569105</v>
      </c>
      <c r="F7" s="330">
        <v>80021459.520023733</v>
      </c>
      <c r="G7" s="103">
        <f t="shared" si="0"/>
        <v>357642203.73518562</v>
      </c>
      <c r="H7" s="564">
        <v>76</v>
      </c>
      <c r="I7" s="94" t="s">
        <v>251</v>
      </c>
      <c r="J7" s="95">
        <f t="shared" ref="J7:J22" si="1">G7/H7</f>
        <v>4705818.4701998113</v>
      </c>
      <c r="K7" s="292"/>
      <c r="L7" s="93"/>
      <c r="M7" s="93"/>
      <c r="N7" s="93"/>
    </row>
    <row r="8" spans="1:15" s="96" customFormat="1" ht="21" customHeight="1" x14ac:dyDescent="0.3">
      <c r="A8" s="68">
        <v>305</v>
      </c>
      <c r="B8" s="241" t="s">
        <v>357</v>
      </c>
      <c r="C8" s="330">
        <v>250136970.74701232</v>
      </c>
      <c r="D8" s="330">
        <v>4185666.088414405</v>
      </c>
      <c r="E8" s="330">
        <v>16330784.712409321</v>
      </c>
      <c r="F8" s="330">
        <v>79998095.971338511</v>
      </c>
      <c r="G8" s="103">
        <f t="shared" si="0"/>
        <v>350651517.51917458</v>
      </c>
      <c r="H8" s="564">
        <v>37</v>
      </c>
      <c r="I8" s="94" t="s">
        <v>573</v>
      </c>
      <c r="J8" s="95">
        <f t="shared" si="1"/>
        <v>9477068.0410587732</v>
      </c>
      <c r="K8" s="292"/>
      <c r="L8" s="93"/>
      <c r="M8" s="93"/>
      <c r="N8" s="93"/>
      <c r="O8" s="97"/>
    </row>
    <row r="9" spans="1:15" s="96" customFormat="1" ht="21" customHeight="1" x14ac:dyDescent="0.3">
      <c r="A9" s="68">
        <v>306</v>
      </c>
      <c r="B9" s="241" t="s">
        <v>466</v>
      </c>
      <c r="C9" s="330">
        <v>13222953.071512351</v>
      </c>
      <c r="D9" s="330">
        <v>491227.26430834626</v>
      </c>
      <c r="E9" s="330">
        <v>1028699.0325550936</v>
      </c>
      <c r="F9" s="330">
        <v>254539.7364501477</v>
      </c>
      <c r="G9" s="103">
        <f t="shared" si="0"/>
        <v>14997419.104825938</v>
      </c>
      <c r="H9" s="564">
        <v>334</v>
      </c>
      <c r="I9" s="94" t="s">
        <v>477</v>
      </c>
      <c r="J9" s="95">
        <f t="shared" si="1"/>
        <v>44902.452409658501</v>
      </c>
      <c r="K9" s="292"/>
      <c r="L9" s="93"/>
      <c r="M9" s="93"/>
      <c r="N9" s="93"/>
    </row>
    <row r="10" spans="1:15" s="96" customFormat="1" ht="18.75" customHeight="1" x14ac:dyDescent="0.3">
      <c r="A10" s="68">
        <v>307</v>
      </c>
      <c r="B10" s="240" t="s">
        <v>546</v>
      </c>
      <c r="C10" s="330">
        <v>252161556.58171344</v>
      </c>
      <c r="D10" s="330">
        <v>4124117.6692469087</v>
      </c>
      <c r="E10" s="330">
        <v>16237364.369945411</v>
      </c>
      <c r="F10" s="330">
        <v>79988750.551864445</v>
      </c>
      <c r="G10" s="103">
        <f t="shared" si="0"/>
        <v>352511789.1727702</v>
      </c>
      <c r="H10" s="564">
        <v>76</v>
      </c>
      <c r="I10" s="94" t="s">
        <v>251</v>
      </c>
      <c r="J10" s="95">
        <f t="shared" si="1"/>
        <v>4638313.0154311871</v>
      </c>
      <c r="K10" s="292"/>
      <c r="L10" s="93"/>
      <c r="M10" s="93"/>
      <c r="N10" s="93"/>
    </row>
    <row r="11" spans="1:15" s="96" customFormat="1" ht="21" customHeight="1" x14ac:dyDescent="0.3">
      <c r="A11" s="68">
        <v>308</v>
      </c>
      <c r="B11" s="240" t="s">
        <v>359</v>
      </c>
      <c r="C11" s="330">
        <v>266386279.9026508</v>
      </c>
      <c r="D11" s="330">
        <v>4831924.4896731097</v>
      </c>
      <c r="E11" s="330">
        <v>17311698.308280408</v>
      </c>
      <c r="F11" s="330">
        <v>80096222.87581642</v>
      </c>
      <c r="G11" s="103">
        <f t="shared" si="0"/>
        <v>368626125.57642072</v>
      </c>
      <c r="H11" s="564">
        <v>31</v>
      </c>
      <c r="I11" s="94" t="s">
        <v>288</v>
      </c>
      <c r="J11" s="95">
        <f t="shared" si="1"/>
        <v>11891165.341174861</v>
      </c>
      <c r="K11" s="292"/>
      <c r="L11" s="93"/>
      <c r="M11" s="93"/>
      <c r="N11" s="93"/>
    </row>
    <row r="12" spans="1:15" s="96" customFormat="1" ht="21" customHeight="1" x14ac:dyDescent="0.3">
      <c r="A12" s="68">
        <v>309</v>
      </c>
      <c r="B12" s="240" t="s">
        <v>362</v>
      </c>
      <c r="C12" s="330">
        <v>591652411.67196953</v>
      </c>
      <c r="D12" s="330">
        <v>8578110.3331611324</v>
      </c>
      <c r="E12" s="330">
        <v>33682746.327375673</v>
      </c>
      <c r="F12" s="330">
        <v>160049828.97925985</v>
      </c>
      <c r="G12" s="103">
        <f t="shared" si="0"/>
        <v>793963097.31176615</v>
      </c>
      <c r="H12" s="564">
        <v>76</v>
      </c>
      <c r="I12" s="94" t="s">
        <v>251</v>
      </c>
      <c r="J12" s="95">
        <f t="shared" si="1"/>
        <v>10446882.859365344</v>
      </c>
      <c r="K12" s="292"/>
      <c r="L12" s="93"/>
      <c r="M12" s="93"/>
      <c r="N12" s="93"/>
    </row>
    <row r="13" spans="1:15" s="96" customFormat="1" ht="21" customHeight="1" x14ac:dyDescent="0.3">
      <c r="A13" s="68">
        <v>310</v>
      </c>
      <c r="B13" s="240" t="s">
        <v>360</v>
      </c>
      <c r="C13" s="330">
        <v>99124380.19407472</v>
      </c>
      <c r="D13" s="330">
        <v>3032851.3363402979</v>
      </c>
      <c r="E13" s="330">
        <v>6122177.3698456846</v>
      </c>
      <c r="F13" s="330">
        <v>4127938.022130365</v>
      </c>
      <c r="G13" s="103">
        <f t="shared" si="0"/>
        <v>112407346.92239107</v>
      </c>
      <c r="H13" s="564">
        <v>76</v>
      </c>
      <c r="I13" s="94" t="s">
        <v>251</v>
      </c>
      <c r="J13" s="95">
        <f t="shared" si="1"/>
        <v>1479044.0384525142</v>
      </c>
      <c r="K13" s="292"/>
      <c r="L13" s="93"/>
      <c r="M13" s="93"/>
      <c r="N13" s="93"/>
    </row>
    <row r="14" spans="1:15" s="96" customFormat="1" ht="21" customHeight="1" x14ac:dyDescent="0.3">
      <c r="A14" s="68">
        <v>311</v>
      </c>
      <c r="B14" s="240" t="s">
        <v>468</v>
      </c>
      <c r="C14" s="330">
        <v>440182502.5784356</v>
      </c>
      <c r="D14" s="330">
        <v>4357422.2097276021</v>
      </c>
      <c r="E14" s="330">
        <v>17580866.364809278</v>
      </c>
      <c r="F14" s="330">
        <v>126276097.21095967</v>
      </c>
      <c r="G14" s="103">
        <f t="shared" si="0"/>
        <v>588396888.36393213</v>
      </c>
      <c r="H14" s="564">
        <v>118</v>
      </c>
      <c r="I14" s="94" t="s">
        <v>288</v>
      </c>
      <c r="J14" s="95">
        <f t="shared" si="1"/>
        <v>4986414.308168916</v>
      </c>
      <c r="K14" s="292"/>
      <c r="L14" s="93"/>
      <c r="M14" s="93"/>
      <c r="N14" s="93"/>
    </row>
    <row r="15" spans="1:15" s="96" customFormat="1" ht="21" customHeight="1" x14ac:dyDescent="0.3">
      <c r="A15" s="68">
        <v>312</v>
      </c>
      <c r="B15" s="240" t="s">
        <v>547</v>
      </c>
      <c r="C15" s="330">
        <v>63374404.611411199</v>
      </c>
      <c r="D15" s="330">
        <v>1361620.9502492317</v>
      </c>
      <c r="E15" s="330">
        <v>4334252.252323661</v>
      </c>
      <c r="F15" s="330">
        <v>6358173.8430513907</v>
      </c>
      <c r="G15" s="103">
        <f t="shared" si="0"/>
        <v>75428451.657035485</v>
      </c>
      <c r="H15" s="564">
        <v>194</v>
      </c>
      <c r="I15" s="94" t="s">
        <v>253</v>
      </c>
      <c r="J15" s="95">
        <f t="shared" si="1"/>
        <v>388806.45184038911</v>
      </c>
      <c r="K15" s="292"/>
      <c r="L15" s="93"/>
      <c r="M15" s="93"/>
      <c r="N15" s="93"/>
    </row>
    <row r="16" spans="1:15" s="96" customFormat="1" ht="21" customHeight="1" x14ac:dyDescent="0.3">
      <c r="A16" s="68">
        <v>313</v>
      </c>
      <c r="B16" s="240" t="s">
        <v>274</v>
      </c>
      <c r="C16" s="330">
        <v>946588754.943169</v>
      </c>
      <c r="D16" s="330">
        <v>14885164.558001259</v>
      </c>
      <c r="E16" s="330">
        <v>54317841.792156868</v>
      </c>
      <c r="F16" s="330">
        <v>256049324.07245311</v>
      </c>
      <c r="G16" s="103">
        <f t="shared" si="0"/>
        <v>1271841085.3657801</v>
      </c>
      <c r="H16" s="564">
        <v>4231</v>
      </c>
      <c r="I16" s="94" t="s">
        <v>250</v>
      </c>
      <c r="J16" s="95">
        <f t="shared" si="1"/>
        <v>300600.58741805248</v>
      </c>
      <c r="K16" s="292"/>
      <c r="L16" s="93"/>
      <c r="M16" s="93"/>
      <c r="N16" s="93"/>
    </row>
    <row r="17" spans="1:14" s="96" customFormat="1" ht="21" customHeight="1" x14ac:dyDescent="0.3">
      <c r="A17" s="68">
        <v>314</v>
      </c>
      <c r="B17" s="240" t="s">
        <v>275</v>
      </c>
      <c r="C17" s="330">
        <v>14153007.106015498</v>
      </c>
      <c r="D17" s="330">
        <v>472547.31288053538</v>
      </c>
      <c r="E17" s="330">
        <v>917733.27288839268</v>
      </c>
      <c r="F17" s="330">
        <v>692069.1876357029</v>
      </c>
      <c r="G17" s="103">
        <f t="shared" si="0"/>
        <v>16235356.879420128</v>
      </c>
      <c r="H17" s="564">
        <v>89</v>
      </c>
      <c r="I17" s="94" t="s">
        <v>288</v>
      </c>
      <c r="J17" s="95">
        <f t="shared" si="1"/>
        <v>182419.74021820369</v>
      </c>
      <c r="K17" s="292"/>
      <c r="L17" s="93"/>
      <c r="M17" s="93"/>
      <c r="N17" s="93"/>
    </row>
    <row r="18" spans="1:14" s="96" customFormat="1" ht="21" customHeight="1" x14ac:dyDescent="0.3">
      <c r="A18" s="68">
        <v>315</v>
      </c>
      <c r="B18" s="240" t="s">
        <v>276</v>
      </c>
      <c r="C18" s="330">
        <v>13473441.27151235</v>
      </c>
      <c r="D18" s="330">
        <v>491227.26430834626</v>
      </c>
      <c r="E18" s="330">
        <v>1028699.0325550936</v>
      </c>
      <c r="F18" s="330">
        <v>254539.7364501477</v>
      </c>
      <c r="G18" s="103">
        <f t="shared" si="0"/>
        <v>15247907.304825937</v>
      </c>
      <c r="H18" s="564">
        <v>270</v>
      </c>
      <c r="I18" s="94" t="s">
        <v>571</v>
      </c>
      <c r="J18" s="95">
        <f t="shared" si="1"/>
        <v>56473.730758614583</v>
      </c>
      <c r="K18" s="292"/>
      <c r="L18" s="93"/>
      <c r="M18" s="93"/>
      <c r="N18" s="93"/>
    </row>
    <row r="19" spans="1:14" s="96" customFormat="1" ht="21" customHeight="1" x14ac:dyDescent="0.3">
      <c r="A19" s="68">
        <v>316</v>
      </c>
      <c r="B19" s="240" t="s">
        <v>548</v>
      </c>
      <c r="C19" s="330">
        <v>19698514.07864248</v>
      </c>
      <c r="D19" s="330">
        <v>632767.65770426206</v>
      </c>
      <c r="E19" s="330">
        <v>1422077.7689172418</v>
      </c>
      <c r="F19" s="330">
        <v>124870.3584260731</v>
      </c>
      <c r="G19" s="103">
        <f t="shared" si="0"/>
        <v>21878229.863690056</v>
      </c>
      <c r="H19" s="564">
        <v>2100</v>
      </c>
      <c r="I19" s="94" t="s">
        <v>250</v>
      </c>
      <c r="J19" s="95">
        <f t="shared" si="1"/>
        <v>10418.204696995264</v>
      </c>
      <c r="K19" s="292"/>
      <c r="L19" s="93"/>
      <c r="M19" s="93"/>
      <c r="N19" s="93"/>
    </row>
    <row r="20" spans="1:14" s="96" customFormat="1" ht="21" customHeight="1" x14ac:dyDescent="0.3">
      <c r="A20" s="68">
        <v>317</v>
      </c>
      <c r="B20" s="240" t="s">
        <v>361</v>
      </c>
      <c r="C20" s="330">
        <v>22600822.851412881</v>
      </c>
      <c r="D20" s="330">
        <v>657457.13096422306</v>
      </c>
      <c r="E20" s="330">
        <v>1535381.6566273291</v>
      </c>
      <c r="F20" s="330">
        <v>100841.0410583693</v>
      </c>
      <c r="G20" s="103">
        <f t="shared" si="0"/>
        <v>24894502.680062801</v>
      </c>
      <c r="H20" s="564">
        <v>13600</v>
      </c>
      <c r="I20" s="565" t="s">
        <v>284</v>
      </c>
      <c r="J20" s="95">
        <f t="shared" si="1"/>
        <v>1830.4781382399119</v>
      </c>
      <c r="K20" s="292"/>
      <c r="L20" s="93"/>
      <c r="M20" s="93"/>
      <c r="N20" s="93"/>
    </row>
    <row r="21" spans="1:14" s="96" customFormat="1" ht="21" customHeight="1" x14ac:dyDescent="0.3">
      <c r="A21" s="68">
        <v>318</v>
      </c>
      <c r="B21" s="242" t="s">
        <v>273</v>
      </c>
      <c r="C21" s="330">
        <v>10601599.796000671</v>
      </c>
      <c r="D21" s="330">
        <v>195960.31919656531</v>
      </c>
      <c r="E21" s="330">
        <v>618270.46874689043</v>
      </c>
      <c r="F21" s="330">
        <v>16163.688687258687</v>
      </c>
      <c r="G21" s="103">
        <f t="shared" si="0"/>
        <v>11431994.272631386</v>
      </c>
      <c r="H21" s="564">
        <v>4200</v>
      </c>
      <c r="I21" s="98" t="s">
        <v>250</v>
      </c>
      <c r="J21" s="95">
        <f t="shared" si="1"/>
        <v>2721.903398245568</v>
      </c>
      <c r="K21" s="292"/>
      <c r="L21" s="93"/>
      <c r="M21" s="93"/>
      <c r="N21" s="93"/>
    </row>
    <row r="22" spans="1:14" s="96" customFormat="1" ht="21" customHeight="1" x14ac:dyDescent="0.3">
      <c r="A22" s="68">
        <v>319</v>
      </c>
      <c r="B22" s="243" t="s">
        <v>549</v>
      </c>
      <c r="C22" s="330">
        <v>38216246.813380986</v>
      </c>
      <c r="D22" s="330">
        <v>780356.0964230604</v>
      </c>
      <c r="E22" s="330">
        <v>1846875.5074739316</v>
      </c>
      <c r="F22" s="330">
        <v>228686.06764251646</v>
      </c>
      <c r="G22" s="103">
        <f t="shared" si="0"/>
        <v>41072164.484920494</v>
      </c>
      <c r="H22" s="564">
        <v>51</v>
      </c>
      <c r="I22" s="98" t="s">
        <v>253</v>
      </c>
      <c r="J22" s="95">
        <f t="shared" si="1"/>
        <v>805336.55852785287</v>
      </c>
      <c r="K22" s="292"/>
      <c r="L22" s="93"/>
      <c r="M22" s="93"/>
      <c r="N22" s="93"/>
    </row>
    <row r="23" spans="1:14" s="96" customFormat="1" ht="21" customHeight="1" x14ac:dyDescent="0.35">
      <c r="A23" s="265"/>
      <c r="B23" s="266" t="s">
        <v>368</v>
      </c>
      <c r="C23" s="267">
        <f>SUM(C4:C22)</f>
        <v>3754384667.8400002</v>
      </c>
      <c r="D23" s="267">
        <f>SUM(D4:D22)</f>
        <v>58267767.379999995</v>
      </c>
      <c r="E23" s="267">
        <f>SUM(E4:E22)</f>
        <v>209208032.91</v>
      </c>
      <c r="F23" s="267">
        <f>SUM(F4:F22)</f>
        <v>1000988461.4300002</v>
      </c>
      <c r="G23" s="268">
        <f>SUM(G4:G22)</f>
        <v>5022848929.5600004</v>
      </c>
      <c r="H23" s="269"/>
      <c r="I23" s="270"/>
      <c r="J23" s="271"/>
      <c r="K23" s="292"/>
      <c r="L23" s="93"/>
      <c r="M23" s="93"/>
      <c r="N23" s="93"/>
    </row>
    <row r="24" spans="1:14" s="96" customFormat="1" ht="21" customHeight="1" x14ac:dyDescent="0.35">
      <c r="A24" s="272">
        <v>888</v>
      </c>
      <c r="B24" s="273" t="s">
        <v>473</v>
      </c>
      <c r="C24" s="631">
        <v>-5.4569682106375694E-11</v>
      </c>
      <c r="D24" s="631">
        <v>119466856.14</v>
      </c>
      <c r="E24" s="631">
        <v>342708502.08000004</v>
      </c>
      <c r="F24" s="631">
        <v>0</v>
      </c>
      <c r="G24" s="274">
        <f>SUM(C24:F24)</f>
        <v>462175358.22000003</v>
      </c>
      <c r="H24" s="275">
        <v>77</v>
      </c>
      <c r="I24" s="275" t="s">
        <v>251</v>
      </c>
      <c r="J24" s="276">
        <f>G24/H24</f>
        <v>6002277.3794805203</v>
      </c>
      <c r="K24" s="292"/>
      <c r="L24" s="93"/>
      <c r="M24" s="93"/>
      <c r="N24" s="93"/>
    </row>
    <row r="25" spans="1:14" s="105" customFormat="1" ht="21" customHeight="1" thickBot="1" x14ac:dyDescent="0.4">
      <c r="A25" s="104"/>
      <c r="B25" s="244" t="s">
        <v>369</v>
      </c>
      <c r="C25" s="358">
        <f>C23+C24</f>
        <v>3754384667.8400002</v>
      </c>
      <c r="D25" s="358">
        <f t="shared" ref="D25:G25" si="2">D23+D24</f>
        <v>177734623.51999998</v>
      </c>
      <c r="E25" s="358">
        <f t="shared" si="2"/>
        <v>551916534.99000001</v>
      </c>
      <c r="F25" s="358">
        <f t="shared" si="2"/>
        <v>1000988461.4300002</v>
      </c>
      <c r="G25" s="359">
        <f t="shared" si="2"/>
        <v>5485024287.7800007</v>
      </c>
      <c r="H25" s="111"/>
      <c r="I25" s="111"/>
      <c r="J25" s="112"/>
      <c r="K25" s="292"/>
      <c r="L25" s="93"/>
      <c r="M25" s="93"/>
      <c r="N25" s="93"/>
    </row>
    <row r="26" spans="1:14" ht="21" customHeight="1" thickTop="1" x14ac:dyDescent="0.3">
      <c r="A26" s="51"/>
      <c r="C26" s="47"/>
      <c r="D26" s="47"/>
      <c r="E26" s="47"/>
      <c r="F26" s="47"/>
      <c r="G26" s="47"/>
      <c r="H26" s="51"/>
      <c r="I26" s="51"/>
    </row>
    <row r="27" spans="1:14" ht="21" x14ac:dyDescent="0.3">
      <c r="C27" s="282"/>
      <c r="D27" s="282"/>
      <c r="E27" s="282"/>
      <c r="F27" s="282"/>
      <c r="G27" s="283"/>
      <c r="H27" s="113"/>
      <c r="I27" s="113"/>
    </row>
    <row r="28" spans="1:14" s="91" customFormat="1" x14ac:dyDescent="0.3">
      <c r="B28" s="92"/>
      <c r="C28" s="282"/>
      <c r="D28" s="282"/>
      <c r="E28" s="282"/>
      <c r="F28" s="282"/>
      <c r="G28" s="282"/>
      <c r="H28" s="40"/>
      <c r="I28" s="40"/>
      <c r="J28" s="40"/>
    </row>
    <row r="29" spans="1:14" x14ac:dyDescent="0.3">
      <c r="C29" s="50"/>
      <c r="D29" s="50"/>
      <c r="E29" s="50"/>
      <c r="F29" s="50"/>
      <c r="G29" s="50"/>
    </row>
  </sheetData>
  <mergeCells count="2">
    <mergeCell ref="A1:J1"/>
    <mergeCell ref="A2:J2"/>
  </mergeCells>
  <pageMargins left="0.28999999999999998" right="0.15748031496062992" top="0.52" bottom="0.46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8"/>
  <sheetViews>
    <sheetView view="pageBreakPreview" topLeftCell="C1" zoomScale="90" zoomScaleSheetLayoutView="90" workbookViewId="0">
      <selection activeCell="B21" sqref="B21"/>
    </sheetView>
  </sheetViews>
  <sheetFormatPr defaultColWidth="8.85546875" defaultRowHeight="21" customHeight="1" x14ac:dyDescent="0.3"/>
  <cols>
    <col min="1" max="1" width="6.7109375" style="55" customWidth="1"/>
    <col min="2" max="2" width="45.7109375" style="12" customWidth="1"/>
    <col min="3" max="3" width="17.7109375" style="56" customWidth="1"/>
    <col min="4" max="4" width="16.7109375" style="56" customWidth="1"/>
    <col min="5" max="5" width="17.7109375" style="56" customWidth="1"/>
    <col min="6" max="6" width="16" style="56" customWidth="1"/>
    <col min="7" max="7" width="17.28515625" style="12" customWidth="1"/>
    <col min="8" max="8" width="8.28515625" style="223" customWidth="1"/>
    <col min="9" max="9" width="7.42578125" style="223" customWidth="1"/>
    <col min="10" max="10" width="13.85546875" style="96" customWidth="1"/>
    <col min="11" max="11" width="16" style="12" bestFit="1" customWidth="1"/>
    <col min="12" max="12" width="14.5703125" style="12" bestFit="1" customWidth="1"/>
    <col min="13" max="14" width="4.85546875" style="12" bestFit="1" customWidth="1"/>
    <col min="15" max="16384" width="8.85546875" style="12"/>
  </cols>
  <sheetData>
    <row r="1" spans="1:14" s="52" customFormat="1" ht="21" customHeight="1" x14ac:dyDescent="0.3">
      <c r="A1" s="709" t="s">
        <v>270</v>
      </c>
      <c r="B1" s="709"/>
      <c r="C1" s="709"/>
      <c r="D1" s="709"/>
      <c r="E1" s="709"/>
      <c r="F1" s="709"/>
      <c r="G1" s="709"/>
      <c r="H1" s="709"/>
      <c r="I1" s="709"/>
      <c r="J1" s="709"/>
    </row>
    <row r="2" spans="1:14" s="52" customFormat="1" ht="21" customHeight="1" x14ac:dyDescent="0.3">
      <c r="A2" s="709" t="s">
        <v>528</v>
      </c>
      <c r="B2" s="709"/>
      <c r="C2" s="709"/>
      <c r="D2" s="709"/>
      <c r="E2" s="709"/>
      <c r="F2" s="709"/>
      <c r="G2" s="709"/>
      <c r="H2" s="709"/>
      <c r="I2" s="709"/>
      <c r="J2" s="709"/>
    </row>
    <row r="3" spans="1:14" s="52" customFormat="1" ht="21" customHeight="1" x14ac:dyDescent="0.3">
      <c r="A3" s="11"/>
      <c r="C3" s="53"/>
      <c r="D3" s="53"/>
      <c r="E3" s="53"/>
      <c r="F3" s="53"/>
      <c r="H3" s="217"/>
      <c r="I3" s="217"/>
      <c r="J3" s="46"/>
    </row>
    <row r="4" spans="1:14" s="52" customFormat="1" ht="21" customHeight="1" x14ac:dyDescent="0.3">
      <c r="A4" s="116" t="s">
        <v>10</v>
      </c>
      <c r="B4" s="116" t="s">
        <v>271</v>
      </c>
      <c r="C4" s="88" t="s">
        <v>11</v>
      </c>
      <c r="D4" s="88" t="s">
        <v>12</v>
      </c>
      <c r="E4" s="88" t="s">
        <v>0</v>
      </c>
      <c r="F4" s="88" t="s">
        <v>244</v>
      </c>
      <c r="G4" s="89" t="s">
        <v>245</v>
      </c>
      <c r="H4" s="587" t="s">
        <v>246</v>
      </c>
      <c r="I4" s="587" t="s">
        <v>247</v>
      </c>
      <c r="J4" s="587" t="s">
        <v>248</v>
      </c>
      <c r="K4" s="118"/>
    </row>
    <row r="5" spans="1:14" s="54" customFormat="1" ht="21" customHeight="1" x14ac:dyDescent="0.3">
      <c r="A5" s="122">
        <v>201</v>
      </c>
      <c r="B5" s="119" t="s">
        <v>551</v>
      </c>
      <c r="C5" s="129">
        <v>198549062.781165</v>
      </c>
      <c r="D5" s="129">
        <v>633369.26506941346</v>
      </c>
      <c r="E5" s="129">
        <v>1950734.2208793052</v>
      </c>
      <c r="F5" s="129">
        <v>46348091.885676801</v>
      </c>
      <c r="G5" s="247">
        <f>SUM(C5:F5)</f>
        <v>247481258.15279055</v>
      </c>
      <c r="H5" s="588">
        <v>118</v>
      </c>
      <c r="I5" s="589" t="s">
        <v>288</v>
      </c>
      <c r="J5" s="590">
        <f>G5/H5</f>
        <v>2097298.7979050046</v>
      </c>
      <c r="K5" s="292"/>
      <c r="L5" s="93"/>
      <c r="M5" s="93"/>
      <c r="N5" s="93"/>
    </row>
    <row r="6" spans="1:14" s="54" customFormat="1" ht="21" customHeight="1" x14ac:dyDescent="0.3">
      <c r="A6" s="123">
        <v>202</v>
      </c>
      <c r="B6" s="120" t="s">
        <v>552</v>
      </c>
      <c r="C6" s="129">
        <v>257496317.32966173</v>
      </c>
      <c r="D6" s="129">
        <v>4216440.2979981527</v>
      </c>
      <c r="E6" s="129">
        <v>16377494.88364128</v>
      </c>
      <c r="F6" s="129">
        <v>80002768.681075573</v>
      </c>
      <c r="G6" s="247">
        <f t="shared" ref="G6:G10" si="0">SUM(C6:F6)</f>
        <v>358093021.19237673</v>
      </c>
      <c r="H6" s="591">
        <v>77</v>
      </c>
      <c r="I6" s="592" t="s">
        <v>251</v>
      </c>
      <c r="J6" s="593">
        <f t="shared" ref="J6:J10" si="1">G6/H6</f>
        <v>4650558.7167841131</v>
      </c>
      <c r="K6" s="292"/>
      <c r="L6" s="93"/>
      <c r="M6" s="93"/>
      <c r="N6" s="93"/>
    </row>
    <row r="7" spans="1:14" s="54" customFormat="1" ht="21.75" customHeight="1" x14ac:dyDescent="0.3">
      <c r="A7" s="123">
        <v>203</v>
      </c>
      <c r="B7" s="120" t="s">
        <v>553</v>
      </c>
      <c r="C7" s="129">
        <v>48570</v>
      </c>
      <c r="D7" s="129">
        <v>0</v>
      </c>
      <c r="E7" s="129">
        <v>0</v>
      </c>
      <c r="F7" s="129">
        <v>0</v>
      </c>
      <c r="G7" s="247">
        <f t="shared" si="0"/>
        <v>48570</v>
      </c>
      <c r="H7" s="591">
        <v>77</v>
      </c>
      <c r="I7" s="592" t="s">
        <v>367</v>
      </c>
      <c r="J7" s="593">
        <f t="shared" si="1"/>
        <v>630.77922077922074</v>
      </c>
      <c r="K7" s="292"/>
      <c r="L7" s="93"/>
      <c r="M7" s="93"/>
      <c r="N7" s="93"/>
    </row>
    <row r="8" spans="1:14" s="54" customFormat="1" ht="21" customHeight="1" x14ac:dyDescent="0.3">
      <c r="A8" s="123">
        <v>204</v>
      </c>
      <c r="B8" s="120" t="s">
        <v>356</v>
      </c>
      <c r="C8" s="129">
        <v>256716871.51025963</v>
      </c>
      <c r="D8" s="129">
        <v>4339537.1363331433</v>
      </c>
      <c r="E8" s="129">
        <v>16564335.568569105</v>
      </c>
      <c r="F8" s="129">
        <v>80021459.520023733</v>
      </c>
      <c r="G8" s="247">
        <f t="shared" si="0"/>
        <v>357642203.73518562</v>
      </c>
      <c r="H8" s="594">
        <v>77</v>
      </c>
      <c r="I8" s="592" t="s">
        <v>251</v>
      </c>
      <c r="J8" s="593">
        <f t="shared" si="1"/>
        <v>4644703.9446128001</v>
      </c>
      <c r="K8" s="292"/>
      <c r="L8" s="93"/>
      <c r="M8" s="93"/>
      <c r="N8" s="93"/>
    </row>
    <row r="9" spans="1:14" s="54" customFormat="1" ht="21" customHeight="1" x14ac:dyDescent="0.3">
      <c r="A9" s="123">
        <v>205</v>
      </c>
      <c r="B9" s="312" t="s">
        <v>554</v>
      </c>
      <c r="C9" s="129">
        <v>515521480.4002381</v>
      </c>
      <c r="D9" s="129">
        <v>8801011.0219696593</v>
      </c>
      <c r="E9" s="129">
        <v>33596848.114909828</v>
      </c>
      <c r="F9" s="129">
        <v>160241386.25965309</v>
      </c>
      <c r="G9" s="247">
        <f t="shared" ref="G9" si="2">SUM(C9:F9)</f>
        <v>718160725.79677069</v>
      </c>
      <c r="H9" s="591">
        <v>77</v>
      </c>
      <c r="I9" s="592" t="s">
        <v>271</v>
      </c>
      <c r="J9" s="593">
        <f t="shared" ref="J9" si="3">G9/H9</f>
        <v>9326762.6726853345</v>
      </c>
      <c r="K9" s="292"/>
      <c r="L9" s="93"/>
      <c r="M9" s="93"/>
      <c r="N9" s="93"/>
    </row>
    <row r="10" spans="1:14" s="54" customFormat="1" ht="21" customHeight="1" x14ac:dyDescent="0.3">
      <c r="A10" s="123">
        <v>206</v>
      </c>
      <c r="B10" s="120" t="s">
        <v>363</v>
      </c>
      <c r="C10" s="129">
        <v>2526052365.818676</v>
      </c>
      <c r="D10" s="129">
        <v>40277409.658629626</v>
      </c>
      <c r="E10" s="129">
        <v>140718620.1220004</v>
      </c>
      <c r="F10" s="129">
        <v>634374755.08357072</v>
      </c>
      <c r="G10" s="247">
        <f t="shared" si="0"/>
        <v>3341423150.6828766</v>
      </c>
      <c r="H10" s="591">
        <v>8</v>
      </c>
      <c r="I10" s="592" t="s">
        <v>271</v>
      </c>
      <c r="J10" s="593">
        <f t="shared" si="1"/>
        <v>417677893.83535957</v>
      </c>
      <c r="K10" s="292"/>
      <c r="L10" s="93"/>
      <c r="M10" s="93"/>
      <c r="N10" s="93"/>
    </row>
    <row r="11" spans="1:14" s="54" customFormat="1" ht="21" customHeight="1" x14ac:dyDescent="0.3">
      <c r="A11" s="123"/>
      <c r="B11" s="125" t="s">
        <v>474</v>
      </c>
      <c r="C11" s="236">
        <f>SUM(C5:C10)</f>
        <v>3754384667.8400002</v>
      </c>
      <c r="D11" s="236">
        <f t="shared" ref="D11:G11" si="4">SUM(D5:D10)</f>
        <v>58267767.379999995</v>
      </c>
      <c r="E11" s="236">
        <f t="shared" si="4"/>
        <v>209208032.90999991</v>
      </c>
      <c r="F11" s="236">
        <f t="shared" si="4"/>
        <v>1000988461.4299999</v>
      </c>
      <c r="G11" s="246">
        <f t="shared" si="4"/>
        <v>5022848929.5600004</v>
      </c>
      <c r="H11" s="591"/>
      <c r="I11" s="592"/>
      <c r="J11" s="593"/>
      <c r="K11" s="292"/>
      <c r="L11" s="93"/>
      <c r="M11" s="93"/>
      <c r="N11" s="93"/>
    </row>
    <row r="12" spans="1:14" s="54" customFormat="1" ht="21" customHeight="1" x14ac:dyDescent="0.3">
      <c r="A12" s="124">
        <v>888</v>
      </c>
      <c r="B12" s="121" t="s">
        <v>473</v>
      </c>
      <c r="C12" s="129">
        <v>-5.4569682106375694E-11</v>
      </c>
      <c r="D12" s="129">
        <v>119466856.14</v>
      </c>
      <c r="E12" s="129">
        <v>342708502.08000004</v>
      </c>
      <c r="F12" s="129">
        <v>0</v>
      </c>
      <c r="G12" s="586">
        <f>SUM(C12:F12)</f>
        <v>462175358.22000003</v>
      </c>
      <c r="H12" s="110">
        <v>77</v>
      </c>
      <c r="I12" s="110" t="s">
        <v>251</v>
      </c>
      <c r="J12" s="595">
        <f>G12/H12</f>
        <v>6002277.3794805203</v>
      </c>
      <c r="K12" s="292"/>
      <c r="L12" s="93"/>
      <c r="M12" s="93"/>
      <c r="N12" s="93"/>
    </row>
    <row r="13" spans="1:14" ht="21" customHeight="1" thickBot="1" x14ac:dyDescent="0.35">
      <c r="A13" s="606"/>
      <c r="B13" s="607" t="s">
        <v>369</v>
      </c>
      <c r="C13" s="608">
        <f>C11+C12</f>
        <v>3754384667.8400002</v>
      </c>
      <c r="D13" s="608">
        <f t="shared" ref="D13:G13" si="5">D11+D12</f>
        <v>177734623.51999998</v>
      </c>
      <c r="E13" s="608">
        <f t="shared" si="5"/>
        <v>551916534.99000001</v>
      </c>
      <c r="F13" s="608">
        <f t="shared" si="5"/>
        <v>1000988461.4299999</v>
      </c>
      <c r="G13" s="608">
        <f t="shared" si="5"/>
        <v>5485024287.7800007</v>
      </c>
      <c r="H13" s="609"/>
      <c r="I13" s="609"/>
      <c r="J13" s="610"/>
      <c r="K13" s="292"/>
      <c r="L13" s="93"/>
      <c r="M13" s="93"/>
      <c r="N13" s="93"/>
    </row>
    <row r="14" spans="1:14" s="128" customFormat="1" ht="21" customHeight="1" thickTop="1" x14ac:dyDescent="0.3">
      <c r="A14" s="287"/>
      <c r="C14" s="15"/>
      <c r="D14" s="15"/>
      <c r="E14" s="15"/>
      <c r="F14" s="15"/>
      <c r="G14" s="15"/>
      <c r="H14" s="223"/>
      <c r="I14" s="223"/>
      <c r="J14" s="96"/>
    </row>
    <row r="15" spans="1:14" s="128" customFormat="1" ht="21" customHeight="1" x14ac:dyDescent="0.3">
      <c r="A15" s="287"/>
      <c r="C15" s="286"/>
      <c r="D15" s="286"/>
      <c r="E15" s="286"/>
      <c r="F15" s="286"/>
      <c r="G15" s="288"/>
      <c r="H15" s="223"/>
      <c r="I15" s="223"/>
      <c r="J15" s="96"/>
    </row>
    <row r="16" spans="1:14" s="128" customFormat="1" ht="21" customHeight="1" x14ac:dyDescent="0.3">
      <c r="A16" s="287"/>
      <c r="C16" s="286"/>
      <c r="D16" s="286"/>
      <c r="E16" s="286"/>
      <c r="F16" s="286"/>
      <c r="G16" s="286"/>
      <c r="H16" s="223"/>
      <c r="I16" s="223"/>
      <c r="J16" s="96"/>
    </row>
    <row r="17" spans="1:10" s="128" customFormat="1" ht="21" customHeight="1" x14ac:dyDescent="0.3">
      <c r="A17" s="287"/>
      <c r="C17" s="15"/>
      <c r="D17" s="15"/>
      <c r="E17" s="15"/>
      <c r="F17" s="15"/>
      <c r="H17" s="223"/>
      <c r="I17" s="223"/>
      <c r="J17" s="96"/>
    </row>
    <row r="18" spans="1:10" s="128" customFormat="1" ht="21" customHeight="1" x14ac:dyDescent="0.3">
      <c r="A18" s="287"/>
      <c r="C18" s="15"/>
      <c r="D18" s="15"/>
      <c r="E18" s="15"/>
      <c r="F18" s="15"/>
      <c r="H18" s="223"/>
      <c r="I18" s="223"/>
      <c r="J18" s="96"/>
    </row>
  </sheetData>
  <mergeCells count="2">
    <mergeCell ref="A1:J1"/>
    <mergeCell ref="A2:J2"/>
  </mergeCells>
  <pageMargins left="0.15748031496062992" right="0.1574803149606299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"/>
  <sheetViews>
    <sheetView view="pageBreakPreview" zoomScale="90" zoomScaleSheetLayoutView="90" workbookViewId="0">
      <pane xSplit="2" ySplit="4" topLeftCell="C5" activePane="bottomRight" state="frozen"/>
      <selection activeCell="K32" sqref="K32"/>
      <selection pane="topRight" activeCell="K32" sqref="K32"/>
      <selection pane="bottomLeft" activeCell="K32" sqref="K32"/>
      <selection pane="bottomRight" activeCell="C9" sqref="C9"/>
    </sheetView>
  </sheetViews>
  <sheetFormatPr defaultColWidth="8.85546875" defaultRowHeight="13.5" x14ac:dyDescent="0.25"/>
  <cols>
    <col min="1" max="1" width="6.42578125" style="22" customWidth="1"/>
    <col min="2" max="2" width="55" style="22" customWidth="1"/>
    <col min="3" max="3" width="17.28515625" style="22" customWidth="1"/>
    <col min="4" max="4" width="16.5703125" style="22" customWidth="1"/>
    <col min="5" max="5" width="18.28515625" style="22" customWidth="1"/>
    <col min="6" max="6" width="16.85546875" style="22" customWidth="1"/>
    <col min="7" max="7" width="17.85546875" style="22" customWidth="1"/>
    <col min="8" max="8" width="8.140625" style="605" customWidth="1"/>
    <col min="9" max="9" width="7.85546875" style="605" customWidth="1"/>
    <col min="10" max="10" width="13.140625" style="605" customWidth="1"/>
    <col min="11" max="11" width="16" style="22" bestFit="1" customWidth="1"/>
    <col min="12" max="12" width="14.5703125" style="22" bestFit="1" customWidth="1"/>
    <col min="13" max="14" width="4.7109375" style="22" bestFit="1" customWidth="1"/>
    <col min="15" max="16384" width="8.85546875" style="22"/>
  </cols>
  <sheetData>
    <row r="1" spans="1:14" s="20" customFormat="1" ht="21" customHeight="1" x14ac:dyDescent="0.35">
      <c r="A1" s="710" t="s">
        <v>277</v>
      </c>
      <c r="B1" s="710"/>
      <c r="C1" s="710"/>
      <c r="D1" s="710"/>
      <c r="E1" s="710"/>
      <c r="F1" s="710"/>
      <c r="G1" s="710"/>
      <c r="H1" s="710"/>
      <c r="I1" s="710"/>
      <c r="J1" s="710"/>
    </row>
    <row r="2" spans="1:14" s="20" customFormat="1" ht="21" customHeight="1" x14ac:dyDescent="0.35">
      <c r="A2" s="710" t="s">
        <v>528</v>
      </c>
      <c r="B2" s="710"/>
      <c r="C2" s="710"/>
      <c r="D2" s="710"/>
      <c r="E2" s="710"/>
      <c r="F2" s="710"/>
      <c r="G2" s="710"/>
      <c r="H2" s="710"/>
      <c r="I2" s="710"/>
      <c r="J2" s="710"/>
    </row>
    <row r="3" spans="1:14" s="20" customFormat="1" ht="21" customHeight="1" x14ac:dyDescent="0.35">
      <c r="A3" s="19"/>
      <c r="C3" s="21"/>
      <c r="D3" s="21"/>
      <c r="E3" s="21"/>
      <c r="F3" s="21"/>
      <c r="H3" s="596"/>
      <c r="I3" s="596"/>
      <c r="J3" s="597"/>
    </row>
    <row r="4" spans="1:14" s="52" customFormat="1" ht="21" customHeight="1" x14ac:dyDescent="0.3">
      <c r="A4" s="116" t="s">
        <v>10</v>
      </c>
      <c r="B4" s="116" t="s">
        <v>271</v>
      </c>
      <c r="C4" s="88" t="s">
        <v>11</v>
      </c>
      <c r="D4" s="88" t="s">
        <v>12</v>
      </c>
      <c r="E4" s="88" t="s">
        <v>0</v>
      </c>
      <c r="F4" s="88" t="s">
        <v>244</v>
      </c>
      <c r="G4" s="117" t="s">
        <v>245</v>
      </c>
      <c r="H4" s="598" t="s">
        <v>246</v>
      </c>
      <c r="I4" s="598" t="s">
        <v>247</v>
      </c>
      <c r="J4" s="598" t="s">
        <v>248</v>
      </c>
      <c r="K4" s="118"/>
    </row>
    <row r="5" spans="1:14" s="54" customFormat="1" ht="21" customHeight="1" x14ac:dyDescent="0.3">
      <c r="A5" s="122">
        <v>401</v>
      </c>
      <c r="B5" s="119" t="s">
        <v>551</v>
      </c>
      <c r="C5" s="129">
        <v>198549062.781165</v>
      </c>
      <c r="D5" s="129">
        <v>633369.26506941346</v>
      </c>
      <c r="E5" s="129">
        <v>1950734.2208793052</v>
      </c>
      <c r="F5" s="129">
        <v>46348091.885676801</v>
      </c>
      <c r="G5" s="247">
        <f>SUM(C5:F5)</f>
        <v>247481258.15279055</v>
      </c>
      <c r="H5" s="599">
        <v>118</v>
      </c>
      <c r="I5" s="600" t="s">
        <v>288</v>
      </c>
      <c r="J5" s="601">
        <f>G5/H5</f>
        <v>2097298.7979050046</v>
      </c>
      <c r="K5" s="292"/>
      <c r="L5" s="93"/>
      <c r="M5" s="93"/>
      <c r="N5" s="93"/>
    </row>
    <row r="6" spans="1:14" s="54" customFormat="1" ht="21" customHeight="1" x14ac:dyDescent="0.3">
      <c r="A6" s="123">
        <v>402</v>
      </c>
      <c r="B6" s="313" t="s">
        <v>552</v>
      </c>
      <c r="C6" s="129">
        <v>257496317.32966173</v>
      </c>
      <c r="D6" s="129">
        <v>4216440.2979981527</v>
      </c>
      <c r="E6" s="129">
        <v>16377494.88364128</v>
      </c>
      <c r="F6" s="129">
        <v>80002768.681075573</v>
      </c>
      <c r="G6" s="247">
        <f t="shared" ref="G6:G10" si="0">SUM(C6:F6)</f>
        <v>358093021.19237673</v>
      </c>
      <c r="H6" s="602">
        <v>77</v>
      </c>
      <c r="I6" s="602" t="s">
        <v>251</v>
      </c>
      <c r="J6" s="603">
        <f t="shared" ref="J6:J10" si="1">G6/H6</f>
        <v>4650558.7167841131</v>
      </c>
      <c r="K6" s="292"/>
      <c r="L6" s="93"/>
      <c r="M6" s="93"/>
      <c r="N6" s="93"/>
    </row>
    <row r="7" spans="1:14" s="54" customFormat="1" ht="21" customHeight="1" x14ac:dyDescent="0.3">
      <c r="A7" s="123">
        <v>403</v>
      </c>
      <c r="B7" s="360" t="s">
        <v>553</v>
      </c>
      <c r="C7" s="129">
        <v>48570</v>
      </c>
      <c r="D7" s="129">
        <v>0</v>
      </c>
      <c r="E7" s="129">
        <v>0</v>
      </c>
      <c r="F7" s="129">
        <v>0</v>
      </c>
      <c r="G7" s="247">
        <f t="shared" si="0"/>
        <v>48570</v>
      </c>
      <c r="H7" s="602">
        <v>77</v>
      </c>
      <c r="I7" s="602" t="s">
        <v>367</v>
      </c>
      <c r="J7" s="603">
        <f t="shared" si="1"/>
        <v>630.77922077922074</v>
      </c>
      <c r="K7" s="292"/>
      <c r="L7" s="93"/>
      <c r="M7" s="93"/>
      <c r="N7" s="93"/>
    </row>
    <row r="8" spans="1:14" s="54" customFormat="1" ht="21" customHeight="1" x14ac:dyDescent="0.3">
      <c r="A8" s="123">
        <v>404</v>
      </c>
      <c r="B8" s="360" t="s">
        <v>356</v>
      </c>
      <c r="C8" s="129">
        <v>256716871.51025963</v>
      </c>
      <c r="D8" s="129">
        <v>4339537.1363331433</v>
      </c>
      <c r="E8" s="129">
        <v>16564335.568569105</v>
      </c>
      <c r="F8" s="129">
        <v>80021459.520023733</v>
      </c>
      <c r="G8" s="247">
        <f t="shared" si="0"/>
        <v>357642203.73518562</v>
      </c>
      <c r="H8" s="604">
        <v>77</v>
      </c>
      <c r="I8" s="602" t="s">
        <v>251</v>
      </c>
      <c r="J8" s="603">
        <f t="shared" si="1"/>
        <v>4644703.9446128001</v>
      </c>
      <c r="K8" s="292"/>
      <c r="L8" s="93"/>
      <c r="M8" s="93"/>
      <c r="N8" s="93"/>
    </row>
    <row r="9" spans="1:14" s="54" customFormat="1" ht="21" customHeight="1" x14ac:dyDescent="0.3">
      <c r="A9" s="123">
        <v>405</v>
      </c>
      <c r="B9" s="312" t="s">
        <v>554</v>
      </c>
      <c r="C9" s="129">
        <v>515521480.4002381</v>
      </c>
      <c r="D9" s="129">
        <v>8801011.0219696593</v>
      </c>
      <c r="E9" s="129">
        <v>33596848.114909828</v>
      </c>
      <c r="F9" s="129">
        <v>160241386.25965309</v>
      </c>
      <c r="G9" s="247">
        <f t="shared" ref="G9" si="2">SUM(C9:F9)</f>
        <v>718160725.79677069</v>
      </c>
      <c r="H9" s="604">
        <v>77</v>
      </c>
      <c r="I9" s="602" t="s">
        <v>271</v>
      </c>
      <c r="J9" s="603">
        <f t="shared" ref="J9" si="3">G9/H9</f>
        <v>9326762.6726853345</v>
      </c>
      <c r="K9" s="292"/>
      <c r="L9" s="93"/>
      <c r="M9" s="93"/>
      <c r="N9" s="93"/>
    </row>
    <row r="10" spans="1:14" s="54" customFormat="1" ht="21" customHeight="1" x14ac:dyDescent="0.3">
      <c r="A10" s="123">
        <v>406</v>
      </c>
      <c r="B10" s="313" t="s">
        <v>363</v>
      </c>
      <c r="C10" s="129">
        <v>2526052365.818676</v>
      </c>
      <c r="D10" s="129">
        <v>40277409.658629626</v>
      </c>
      <c r="E10" s="129">
        <v>140718620.1220004</v>
      </c>
      <c r="F10" s="129">
        <v>634374755.08357072</v>
      </c>
      <c r="G10" s="247">
        <f t="shared" si="0"/>
        <v>3341423150.6828766</v>
      </c>
      <c r="H10" s="602">
        <v>8</v>
      </c>
      <c r="I10" s="602" t="s">
        <v>271</v>
      </c>
      <c r="J10" s="603">
        <f t="shared" si="1"/>
        <v>417677893.83535957</v>
      </c>
      <c r="K10" s="292"/>
      <c r="L10" s="93"/>
      <c r="M10" s="93"/>
      <c r="N10" s="93"/>
    </row>
    <row r="11" spans="1:14" s="54" customFormat="1" ht="21" customHeight="1" x14ac:dyDescent="0.35">
      <c r="A11" s="123"/>
      <c r="B11" s="115" t="s">
        <v>550</v>
      </c>
      <c r="C11" s="236">
        <f>SUM(C5:C10)</f>
        <v>3754384667.8400002</v>
      </c>
      <c r="D11" s="236">
        <f t="shared" ref="D11:G11" si="4">SUM(D5:D10)</f>
        <v>58267767.379999995</v>
      </c>
      <c r="E11" s="236">
        <f t="shared" si="4"/>
        <v>209208032.90999991</v>
      </c>
      <c r="F11" s="236">
        <f t="shared" si="4"/>
        <v>1000988461.4299999</v>
      </c>
      <c r="G11" s="246">
        <f t="shared" si="4"/>
        <v>5022848929.5600004</v>
      </c>
      <c r="H11" s="602"/>
      <c r="I11" s="602"/>
      <c r="J11" s="603"/>
      <c r="K11" s="292"/>
      <c r="L11" s="93"/>
      <c r="M11" s="93"/>
      <c r="N11" s="93"/>
    </row>
    <row r="12" spans="1:14" s="54" customFormat="1" ht="21" customHeight="1" x14ac:dyDescent="0.3">
      <c r="A12" s="124">
        <v>888</v>
      </c>
      <c r="B12" s="121" t="s">
        <v>473</v>
      </c>
      <c r="C12" s="129"/>
      <c r="D12" s="129">
        <v>119466856.14</v>
      </c>
      <c r="E12" s="129">
        <v>342708502.08000004</v>
      </c>
      <c r="F12" s="129"/>
      <c r="G12" s="586">
        <f>SUM(C12:F12)</f>
        <v>462175358.22000003</v>
      </c>
      <c r="H12" s="110">
        <v>77</v>
      </c>
      <c r="I12" s="110" t="s">
        <v>251</v>
      </c>
      <c r="J12" s="595">
        <f>G12/H12</f>
        <v>6002277.3794805203</v>
      </c>
      <c r="K12" s="292"/>
      <c r="L12" s="93"/>
      <c r="M12" s="93"/>
      <c r="N12" s="93"/>
    </row>
    <row r="13" spans="1:14" s="12" customFormat="1" ht="21" customHeight="1" thickBot="1" x14ac:dyDescent="0.35">
      <c r="A13" s="611"/>
      <c r="B13" s="612" t="s">
        <v>369</v>
      </c>
      <c r="C13" s="608">
        <f>C11+C12</f>
        <v>3754384667.8400002</v>
      </c>
      <c r="D13" s="608">
        <f t="shared" ref="D13:G13" si="5">D11+D12</f>
        <v>177734623.51999998</v>
      </c>
      <c r="E13" s="608">
        <f t="shared" si="5"/>
        <v>551916534.99000001</v>
      </c>
      <c r="F13" s="608">
        <f t="shared" si="5"/>
        <v>1000988461.4299999</v>
      </c>
      <c r="G13" s="608">
        <f t="shared" si="5"/>
        <v>5485024287.7800007</v>
      </c>
      <c r="H13" s="609"/>
      <c r="I13" s="609"/>
      <c r="J13" s="610"/>
      <c r="K13" s="292"/>
      <c r="L13" s="93"/>
      <c r="M13" s="93"/>
      <c r="N13" s="93"/>
    </row>
    <row r="14" spans="1:14" ht="14.25" thickTop="1" x14ac:dyDescent="0.25"/>
    <row r="15" spans="1:14" ht="21" x14ac:dyDescent="0.3">
      <c r="C15" s="282"/>
      <c r="D15" s="282"/>
      <c r="E15" s="282"/>
      <c r="F15" s="282"/>
      <c r="G15" s="283"/>
    </row>
    <row r="16" spans="1:14" ht="18.75" x14ac:dyDescent="0.3">
      <c r="C16" s="282"/>
      <c r="D16" s="282"/>
      <c r="E16" s="282"/>
      <c r="F16" s="282"/>
      <c r="G16" s="282"/>
    </row>
    <row r="21" spans="5:5" x14ac:dyDescent="0.25">
      <c r="E21" s="202"/>
    </row>
  </sheetData>
  <mergeCells count="2">
    <mergeCell ref="A1:J1"/>
    <mergeCell ref="A2:J2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X72"/>
  <sheetViews>
    <sheetView view="pageBreakPreview" zoomScale="80" zoomScaleSheetLayoutView="80" workbookViewId="0">
      <pane xSplit="4" ySplit="5" topLeftCell="M58" activePane="bottomRight" state="frozen"/>
      <selection pane="topRight" activeCell="E1" sqref="E1"/>
      <selection pane="bottomLeft" activeCell="A6" sqref="A6"/>
      <selection pane="bottomRight" activeCell="W30" sqref="W30"/>
    </sheetView>
  </sheetViews>
  <sheetFormatPr defaultColWidth="9.140625" defaultRowHeight="18.75" x14ac:dyDescent="0.3"/>
  <cols>
    <col min="1" max="1" width="5.85546875" style="223" customWidth="1"/>
    <col min="2" max="2" width="57.28515625" style="96" customWidth="1"/>
    <col min="3" max="3" width="2.28515625" style="96" hidden="1" customWidth="1"/>
    <col min="4" max="4" width="1" style="224" hidden="1" customWidth="1"/>
    <col min="5" max="5" width="16.140625" style="225" customWidth="1"/>
    <col min="6" max="6" width="15.28515625" style="225" customWidth="1"/>
    <col min="7" max="7" width="16.140625" style="225" customWidth="1"/>
    <col min="8" max="8" width="14.5703125" style="225" customWidth="1"/>
    <col min="9" max="9" width="15.85546875" style="225" customWidth="1"/>
    <col min="10" max="10" width="11.7109375" style="96" customWidth="1"/>
    <col min="11" max="11" width="11.7109375" style="226" customWidth="1"/>
    <col min="12" max="12" width="13.7109375" style="96" customWidth="1"/>
    <col min="13" max="13" width="16.28515625" style="225" customWidth="1"/>
    <col min="14" max="14" width="14.7109375" style="96" customWidth="1"/>
    <col min="15" max="15" width="16" style="96" customWidth="1"/>
    <col min="16" max="16" width="16.28515625" style="96" customWidth="1"/>
    <col min="17" max="17" width="16.140625" style="96" customWidth="1"/>
    <col min="18" max="18" width="10.85546875" style="165" customWidth="1"/>
    <col min="19" max="19" width="11.7109375" style="492" customWidth="1"/>
    <col min="20" max="20" width="13.7109375" style="165" customWidth="1"/>
    <col min="21" max="21" width="10.42578125" style="227" customWidth="1"/>
    <col min="22" max="22" width="11" style="96" customWidth="1"/>
    <col min="23" max="23" width="11.28515625" style="96" customWidth="1"/>
    <col min="24" max="24" width="9.140625" style="96"/>
    <col min="25" max="25" width="14.42578125" style="96" bestFit="1" customWidth="1"/>
    <col min="26" max="16384" width="9.140625" style="96"/>
  </cols>
  <sheetData>
    <row r="1" spans="1:258" ht="23.25" x14ac:dyDescent="0.35">
      <c r="A1" s="714" t="s">
        <v>278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  <c r="FL1" s="204"/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  <c r="GF1" s="204"/>
      <c r="GG1" s="204"/>
      <c r="GH1" s="204"/>
      <c r="GI1" s="204"/>
      <c r="GJ1" s="204"/>
      <c r="GK1" s="204"/>
      <c r="GL1" s="204"/>
      <c r="GM1" s="204"/>
      <c r="GN1" s="204"/>
      <c r="GO1" s="204"/>
      <c r="GP1" s="204"/>
      <c r="GQ1" s="204"/>
      <c r="GR1" s="204"/>
      <c r="GS1" s="204"/>
      <c r="GT1" s="204"/>
      <c r="GU1" s="204"/>
      <c r="GV1" s="204"/>
      <c r="GW1" s="204"/>
      <c r="GX1" s="204"/>
      <c r="GY1" s="204"/>
      <c r="GZ1" s="204"/>
      <c r="HA1" s="204"/>
      <c r="HB1" s="204"/>
      <c r="HC1" s="204"/>
      <c r="HD1" s="204"/>
      <c r="HE1" s="204"/>
      <c r="HF1" s="204"/>
      <c r="HG1" s="204"/>
      <c r="HH1" s="204"/>
      <c r="HI1" s="204"/>
      <c r="HJ1" s="204"/>
      <c r="HK1" s="204"/>
      <c r="HL1" s="204"/>
      <c r="HM1" s="204"/>
      <c r="HN1" s="204"/>
      <c r="HO1" s="204"/>
      <c r="HP1" s="204"/>
      <c r="HQ1" s="204"/>
      <c r="HR1" s="204"/>
      <c r="HS1" s="204"/>
      <c r="HT1" s="204"/>
      <c r="HU1" s="204"/>
      <c r="HV1" s="204"/>
      <c r="HW1" s="204"/>
      <c r="HX1" s="204"/>
      <c r="HY1" s="204"/>
      <c r="HZ1" s="204"/>
      <c r="IA1" s="204"/>
      <c r="IB1" s="204"/>
      <c r="IC1" s="204"/>
      <c r="ID1" s="204"/>
      <c r="IE1" s="204"/>
      <c r="IF1" s="204"/>
      <c r="IG1" s="204"/>
      <c r="IH1" s="204"/>
      <c r="II1" s="204"/>
      <c r="IJ1" s="204"/>
      <c r="IK1" s="204"/>
      <c r="IL1" s="204"/>
      <c r="IM1" s="204"/>
      <c r="IN1" s="204"/>
      <c r="IO1" s="204"/>
      <c r="IP1" s="204"/>
      <c r="IQ1" s="204"/>
      <c r="IR1" s="204"/>
      <c r="IS1" s="204"/>
      <c r="IT1" s="204"/>
      <c r="IU1" s="204"/>
      <c r="IV1" s="204"/>
      <c r="IW1" s="204"/>
      <c r="IX1" s="204"/>
    </row>
    <row r="2" spans="1:258" ht="24" thickBot="1" x14ac:dyDescent="0.4">
      <c r="A2" s="724" t="s">
        <v>506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  <c r="FL2" s="204"/>
      <c r="FM2" s="204"/>
      <c r="FN2" s="204"/>
      <c r="FO2" s="204"/>
      <c r="FP2" s="204"/>
      <c r="FQ2" s="204"/>
      <c r="FR2" s="204"/>
      <c r="FS2" s="204"/>
      <c r="FT2" s="204"/>
      <c r="FU2" s="204"/>
      <c r="FV2" s="204"/>
      <c r="FW2" s="204"/>
      <c r="FX2" s="204"/>
      <c r="FY2" s="204"/>
      <c r="FZ2" s="204"/>
      <c r="GA2" s="204"/>
      <c r="GB2" s="204"/>
      <c r="GC2" s="204"/>
      <c r="GD2" s="204"/>
      <c r="GE2" s="204"/>
      <c r="GF2" s="204"/>
      <c r="GG2" s="204"/>
      <c r="GH2" s="204"/>
      <c r="GI2" s="204"/>
      <c r="GJ2" s="204"/>
      <c r="GK2" s="204"/>
      <c r="GL2" s="204"/>
      <c r="GM2" s="204"/>
      <c r="GN2" s="204"/>
      <c r="GO2" s="204"/>
      <c r="GP2" s="204"/>
      <c r="GQ2" s="204"/>
      <c r="GR2" s="204"/>
      <c r="GS2" s="204"/>
      <c r="GT2" s="204"/>
      <c r="GU2" s="204"/>
      <c r="GV2" s="204"/>
      <c r="GW2" s="204"/>
      <c r="GX2" s="204"/>
      <c r="GY2" s="204"/>
      <c r="GZ2" s="204"/>
      <c r="HA2" s="204"/>
      <c r="HB2" s="204"/>
      <c r="HC2" s="204"/>
      <c r="HD2" s="204"/>
      <c r="HE2" s="204"/>
      <c r="HF2" s="204"/>
      <c r="HG2" s="204"/>
      <c r="HH2" s="204"/>
      <c r="HI2" s="204"/>
      <c r="HJ2" s="204"/>
      <c r="HK2" s="204"/>
      <c r="HL2" s="204"/>
      <c r="HM2" s="204"/>
      <c r="HN2" s="204"/>
      <c r="HO2" s="204"/>
      <c r="HP2" s="204"/>
      <c r="HQ2" s="204"/>
      <c r="HR2" s="204"/>
      <c r="HS2" s="204"/>
      <c r="HT2" s="204"/>
      <c r="HU2" s="204"/>
      <c r="HV2" s="204"/>
      <c r="HW2" s="204"/>
      <c r="HX2" s="204"/>
      <c r="HY2" s="204"/>
      <c r="HZ2" s="204"/>
      <c r="IA2" s="204"/>
      <c r="IB2" s="204"/>
      <c r="IC2" s="204"/>
      <c r="ID2" s="204"/>
      <c r="IE2" s="204"/>
      <c r="IF2" s="204"/>
      <c r="IG2" s="204"/>
      <c r="IH2" s="204"/>
      <c r="II2" s="204"/>
      <c r="IJ2" s="204"/>
      <c r="IK2" s="204"/>
      <c r="IL2" s="204"/>
      <c r="IM2" s="204"/>
      <c r="IN2" s="204"/>
      <c r="IO2" s="204"/>
      <c r="IP2" s="204"/>
      <c r="IQ2" s="204"/>
      <c r="IR2" s="204"/>
      <c r="IS2" s="204"/>
      <c r="IT2" s="204"/>
      <c r="IU2" s="204"/>
      <c r="IV2" s="204"/>
      <c r="IW2" s="204"/>
      <c r="IX2" s="204"/>
    </row>
    <row r="3" spans="1:258" ht="24" thickBot="1" x14ac:dyDescent="0.4">
      <c r="A3" s="260" t="s">
        <v>279</v>
      </c>
      <c r="B3" s="258" t="s">
        <v>243</v>
      </c>
      <c r="C3" s="205"/>
      <c r="D3" s="206"/>
      <c r="E3" s="715" t="s">
        <v>472</v>
      </c>
      <c r="F3" s="716"/>
      <c r="G3" s="716"/>
      <c r="H3" s="716"/>
      <c r="I3" s="716"/>
      <c r="J3" s="716"/>
      <c r="K3" s="716"/>
      <c r="L3" s="717"/>
      <c r="M3" s="715" t="s">
        <v>505</v>
      </c>
      <c r="N3" s="716"/>
      <c r="O3" s="716"/>
      <c r="P3" s="716"/>
      <c r="Q3" s="716"/>
      <c r="R3" s="716"/>
      <c r="S3" s="716"/>
      <c r="T3" s="717"/>
      <c r="U3" s="718" t="s">
        <v>280</v>
      </c>
      <c r="V3" s="719"/>
      <c r="W3" s="720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  <c r="IW3" s="204"/>
      <c r="IX3" s="204"/>
    </row>
    <row r="4" spans="1:258" s="217" customFormat="1" ht="82.5" customHeight="1" x14ac:dyDescent="0.3">
      <c r="A4" s="261"/>
      <c r="B4" s="259"/>
      <c r="C4" s="207"/>
      <c r="D4" s="208">
        <v>56</v>
      </c>
      <c r="E4" s="209" t="s">
        <v>11</v>
      </c>
      <c r="F4" s="210" t="s">
        <v>12</v>
      </c>
      <c r="G4" s="210" t="s">
        <v>0</v>
      </c>
      <c r="H4" s="210" t="s">
        <v>244</v>
      </c>
      <c r="I4" s="210" t="s">
        <v>245</v>
      </c>
      <c r="J4" s="58" t="s">
        <v>246</v>
      </c>
      <c r="K4" s="211" t="s">
        <v>247</v>
      </c>
      <c r="L4" s="212" t="s">
        <v>248</v>
      </c>
      <c r="M4" s="210" t="s">
        <v>11</v>
      </c>
      <c r="N4" s="210" t="s">
        <v>12</v>
      </c>
      <c r="O4" s="210" t="s">
        <v>0</v>
      </c>
      <c r="P4" s="210" t="s">
        <v>244</v>
      </c>
      <c r="Q4" s="228" t="s">
        <v>245</v>
      </c>
      <c r="R4" s="203" t="s">
        <v>246</v>
      </c>
      <c r="S4" s="211" t="s">
        <v>247</v>
      </c>
      <c r="T4" s="213" t="s">
        <v>248</v>
      </c>
      <c r="U4" s="214" t="s">
        <v>281</v>
      </c>
      <c r="V4" s="215" t="s">
        <v>282</v>
      </c>
      <c r="W4" s="216" t="s">
        <v>283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  <c r="IX4" s="46"/>
    </row>
    <row r="5" spans="1:258" s="250" customFormat="1" ht="19.5" x14ac:dyDescent="0.3">
      <c r="A5" s="721" t="s">
        <v>249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3"/>
    </row>
    <row r="6" spans="1:258" ht="20.100000000000001" customHeight="1" x14ac:dyDescent="0.3">
      <c r="A6" s="229" t="s">
        <v>388</v>
      </c>
      <c r="B6" s="332" t="s">
        <v>436</v>
      </c>
      <c r="C6" s="332" t="s">
        <v>483</v>
      </c>
      <c r="D6" s="333">
        <v>110</v>
      </c>
      <c r="E6" s="402">
        <v>223812498.88138974</v>
      </c>
      <c r="F6" s="402">
        <v>6354586.0666544093</v>
      </c>
      <c r="G6" s="402">
        <v>24798785.134992782</v>
      </c>
      <c r="H6" s="402">
        <v>54368087.125496455</v>
      </c>
      <c r="I6" s="334">
        <v>309333957.20853341</v>
      </c>
      <c r="J6" s="403">
        <v>76</v>
      </c>
      <c r="K6" s="335" t="s">
        <v>252</v>
      </c>
      <c r="L6" s="336">
        <v>4070183.6474807025</v>
      </c>
      <c r="M6" s="396">
        <v>256716871.51025963</v>
      </c>
      <c r="N6" s="396">
        <v>4339537.1363331433</v>
      </c>
      <c r="O6" s="396">
        <v>16564335.568569105</v>
      </c>
      <c r="P6" s="396">
        <v>80021459.520023733</v>
      </c>
      <c r="Q6" s="404">
        <f>SUM(M6:P6)</f>
        <v>357642203.73518562</v>
      </c>
      <c r="R6" s="324">
        <v>76</v>
      </c>
      <c r="S6" s="479" t="s">
        <v>252</v>
      </c>
      <c r="T6" s="336">
        <f>Q6/R6</f>
        <v>4705818.4701998113</v>
      </c>
      <c r="U6" s="219">
        <f>(((Q6-I6)/I6)*100)</f>
        <v>15.616858544270926</v>
      </c>
      <c r="V6" s="405">
        <f t="shared" ref="U6:V20" si="0">(((R6-J6)/J6)*100)</f>
        <v>0</v>
      </c>
      <c r="W6" s="220">
        <f t="shared" ref="W6:W31" si="1">(((T6-L6)/L6)*100)</f>
        <v>15.616858544270942</v>
      </c>
    </row>
    <row r="7" spans="1:258" ht="20.100000000000001" customHeight="1" x14ac:dyDescent="0.3">
      <c r="A7" s="406" t="s">
        <v>389</v>
      </c>
      <c r="B7" s="407" t="s">
        <v>437</v>
      </c>
      <c r="C7" s="407"/>
      <c r="D7" s="408">
        <v>111</v>
      </c>
      <c r="E7" s="402">
        <v>224020070.44408491</v>
      </c>
      <c r="F7" s="402">
        <v>6358404.2690284578</v>
      </c>
      <c r="G7" s="402">
        <v>24813420.058139235</v>
      </c>
      <c r="H7" s="402">
        <v>54398425.277354613</v>
      </c>
      <c r="I7" s="334">
        <v>309590320.04860723</v>
      </c>
      <c r="J7" s="409">
        <v>13</v>
      </c>
      <c r="K7" s="410" t="s">
        <v>252</v>
      </c>
      <c r="L7" s="411">
        <v>23814640.003739018</v>
      </c>
      <c r="M7" s="396">
        <v>257496317.32966173</v>
      </c>
      <c r="N7" s="396">
        <v>4216440.2979981527</v>
      </c>
      <c r="O7" s="396">
        <v>16377494.88364128</v>
      </c>
      <c r="P7" s="396">
        <v>80002768.681075573</v>
      </c>
      <c r="Q7" s="404">
        <f t="shared" ref="Q7:Q31" si="2">SUM(M7:P7)</f>
        <v>358093021.19237673</v>
      </c>
      <c r="R7" s="357">
        <v>13</v>
      </c>
      <c r="S7" s="480" t="s">
        <v>252</v>
      </c>
      <c r="T7" s="411">
        <f t="shared" ref="T7:T31" si="3">Q7/R7</f>
        <v>27545617.014798209</v>
      </c>
      <c r="U7" s="219">
        <f t="shared" si="0"/>
        <v>15.666736975547019</v>
      </c>
      <c r="V7" s="405">
        <f t="shared" si="0"/>
        <v>0</v>
      </c>
      <c r="W7" s="220">
        <f t="shared" si="1"/>
        <v>15.666736975547014</v>
      </c>
    </row>
    <row r="8" spans="1:258" ht="20.100000000000001" customHeight="1" x14ac:dyDescent="0.3">
      <c r="A8" s="406" t="s">
        <v>390</v>
      </c>
      <c r="B8" s="407" t="s">
        <v>438</v>
      </c>
      <c r="C8" s="407"/>
      <c r="D8" s="408">
        <v>112</v>
      </c>
      <c r="E8" s="402">
        <v>221450356.45164365</v>
      </c>
      <c r="F8" s="402">
        <v>6350836.2767536165</v>
      </c>
      <c r="G8" s="402">
        <v>24783697.323931791</v>
      </c>
      <c r="H8" s="402">
        <v>54332021.450434446</v>
      </c>
      <c r="I8" s="334">
        <v>306916911.50276351</v>
      </c>
      <c r="J8" s="409">
        <v>35</v>
      </c>
      <c r="K8" s="410" t="s">
        <v>252</v>
      </c>
      <c r="L8" s="411">
        <v>8769054.6143646725</v>
      </c>
      <c r="M8" s="396">
        <v>250136970.74701232</v>
      </c>
      <c r="N8" s="396">
        <v>4185666.088414405</v>
      </c>
      <c r="O8" s="396">
        <v>16330784.712409321</v>
      </c>
      <c r="P8" s="396">
        <v>79998095.971338511</v>
      </c>
      <c r="Q8" s="404">
        <f t="shared" si="2"/>
        <v>350651517.51917458</v>
      </c>
      <c r="R8" s="357">
        <v>37</v>
      </c>
      <c r="S8" s="480" t="s">
        <v>252</v>
      </c>
      <c r="T8" s="411">
        <f t="shared" si="3"/>
        <v>9477068.0410587732</v>
      </c>
      <c r="U8" s="219">
        <f t="shared" si="0"/>
        <v>14.249656626046583</v>
      </c>
      <c r="V8" s="405">
        <f t="shared" si="0"/>
        <v>5.7142857142857144</v>
      </c>
      <c r="W8" s="220">
        <f t="shared" si="1"/>
        <v>8.0739995111251464</v>
      </c>
    </row>
    <row r="9" spans="1:258" ht="20.100000000000001" customHeight="1" x14ac:dyDescent="0.3">
      <c r="A9" s="406" t="s">
        <v>391</v>
      </c>
      <c r="B9" s="407" t="s">
        <v>347</v>
      </c>
      <c r="C9" s="407"/>
      <c r="D9" s="408">
        <v>113</v>
      </c>
      <c r="E9" s="402">
        <v>219751632.48551208</v>
      </c>
      <c r="F9" s="402">
        <v>6347979.7235702826</v>
      </c>
      <c r="G9" s="402">
        <v>24769952.915873416</v>
      </c>
      <c r="H9" s="402">
        <v>54284809.917298898</v>
      </c>
      <c r="I9" s="334">
        <v>305154375.04225469</v>
      </c>
      <c r="J9" s="409">
        <v>76</v>
      </c>
      <c r="K9" s="410" t="s">
        <v>252</v>
      </c>
      <c r="L9" s="411">
        <v>4015189.1452928246</v>
      </c>
      <c r="M9" s="396">
        <v>252161556.58171344</v>
      </c>
      <c r="N9" s="396">
        <v>4124117.6692469087</v>
      </c>
      <c r="O9" s="396">
        <v>16237364.369945411</v>
      </c>
      <c r="P9" s="396">
        <v>79988750.551864445</v>
      </c>
      <c r="Q9" s="404">
        <f t="shared" si="2"/>
        <v>352511789.1727702</v>
      </c>
      <c r="R9" s="357">
        <v>76</v>
      </c>
      <c r="S9" s="480" t="s">
        <v>252</v>
      </c>
      <c r="T9" s="411">
        <f t="shared" si="3"/>
        <v>4638313.0154311871</v>
      </c>
      <c r="U9" s="219">
        <f t="shared" si="0"/>
        <v>15.519166036521003</v>
      </c>
      <c r="V9" s="405">
        <f t="shared" si="0"/>
        <v>0</v>
      </c>
      <c r="W9" s="220">
        <f t="shared" si="1"/>
        <v>15.519166036521014</v>
      </c>
    </row>
    <row r="10" spans="1:258" ht="20.100000000000001" customHeight="1" x14ac:dyDescent="0.3">
      <c r="A10" s="406" t="s">
        <v>392</v>
      </c>
      <c r="B10" s="407" t="s">
        <v>439</v>
      </c>
      <c r="C10" s="407" t="s">
        <v>488</v>
      </c>
      <c r="D10" s="408">
        <v>114</v>
      </c>
      <c r="E10" s="402">
        <v>7573023.3358332524</v>
      </c>
      <c r="F10" s="402">
        <v>219844.0837817211</v>
      </c>
      <c r="G10" s="402">
        <v>576881.89798329526</v>
      </c>
      <c r="H10" s="402">
        <v>102007.63902714135</v>
      </c>
      <c r="I10" s="334">
        <v>8471756.9566254094</v>
      </c>
      <c r="J10" s="409">
        <v>27</v>
      </c>
      <c r="K10" s="410" t="s">
        <v>251</v>
      </c>
      <c r="L10" s="411">
        <v>313768.77617131145</v>
      </c>
      <c r="M10" s="396">
        <v>8793638.3169227131</v>
      </c>
      <c r="N10" s="396">
        <v>194503.75703344779</v>
      </c>
      <c r="O10" s="396">
        <v>460333.72023787745</v>
      </c>
      <c r="P10" s="396">
        <v>57000.002359897233</v>
      </c>
      <c r="Q10" s="404">
        <f t="shared" si="2"/>
        <v>9505475.7965539359</v>
      </c>
      <c r="R10" s="357">
        <v>54</v>
      </c>
      <c r="S10" s="480" t="s">
        <v>251</v>
      </c>
      <c r="T10" s="411">
        <f t="shared" si="3"/>
        <v>176027.32956581362</v>
      </c>
      <c r="U10" s="219">
        <f t="shared" si="0"/>
        <v>12.201941642342534</v>
      </c>
      <c r="V10" s="405">
        <f t="shared" si="0"/>
        <v>100</v>
      </c>
      <c r="W10" s="220">
        <f t="shared" si="1"/>
        <v>-43.899029178828727</v>
      </c>
    </row>
    <row r="11" spans="1:258" ht="20.100000000000001" customHeight="1" x14ac:dyDescent="0.3">
      <c r="A11" s="406" t="s">
        <v>393</v>
      </c>
      <c r="B11" s="407" t="s">
        <v>440</v>
      </c>
      <c r="C11" s="407"/>
      <c r="D11" s="408">
        <v>115</v>
      </c>
      <c r="E11" s="402">
        <v>8715338.2234109845</v>
      </c>
      <c r="F11" s="402">
        <v>221167.11738522191</v>
      </c>
      <c r="G11" s="402">
        <v>580353.60449071729</v>
      </c>
      <c r="H11" s="402">
        <v>102621.52652379413</v>
      </c>
      <c r="I11" s="334">
        <v>9619480.471810719</v>
      </c>
      <c r="J11" s="409">
        <v>40</v>
      </c>
      <c r="K11" s="410" t="s">
        <v>253</v>
      </c>
      <c r="L11" s="411">
        <v>240487.01179526799</v>
      </c>
      <c r="M11" s="396">
        <v>9486033.8447677828</v>
      </c>
      <c r="N11" s="396">
        <v>195674.29117808235</v>
      </c>
      <c r="O11" s="396">
        <v>463104.03349908837</v>
      </c>
      <c r="P11" s="396">
        <v>57343.031461361003</v>
      </c>
      <c r="Q11" s="404">
        <f t="shared" si="2"/>
        <v>10202155.200906316</v>
      </c>
      <c r="R11" s="357">
        <v>47</v>
      </c>
      <c r="S11" s="480" t="s">
        <v>253</v>
      </c>
      <c r="T11" s="411">
        <f t="shared" si="3"/>
        <v>217067.13193417693</v>
      </c>
      <c r="U11" s="219">
        <f t="shared" si="0"/>
        <v>6.0572369869982934</v>
      </c>
      <c r="V11" s="405">
        <f t="shared" si="0"/>
        <v>17.5</v>
      </c>
      <c r="W11" s="220">
        <f t="shared" si="1"/>
        <v>-9.7385217131929469</v>
      </c>
    </row>
    <row r="12" spans="1:258" ht="20.100000000000001" customHeight="1" x14ac:dyDescent="0.3">
      <c r="A12" s="406" t="s">
        <v>394</v>
      </c>
      <c r="B12" s="407" t="s">
        <v>441</v>
      </c>
      <c r="C12" s="407"/>
      <c r="D12" s="408">
        <v>116</v>
      </c>
      <c r="E12" s="402">
        <v>7982784.830036195</v>
      </c>
      <c r="F12" s="402">
        <v>220461.49946335482</v>
      </c>
      <c r="G12" s="402">
        <v>578502.0276867589</v>
      </c>
      <c r="H12" s="402">
        <v>102294.11985891266</v>
      </c>
      <c r="I12" s="334">
        <v>8884042.4770452231</v>
      </c>
      <c r="J12" s="409">
        <v>14</v>
      </c>
      <c r="K12" s="410" t="s">
        <v>253</v>
      </c>
      <c r="L12" s="411">
        <v>634574.4626460874</v>
      </c>
      <c r="M12" s="396">
        <v>9625005.0959170777</v>
      </c>
      <c r="N12" s="396">
        <v>195050.00630094396</v>
      </c>
      <c r="O12" s="396">
        <v>461626.5330931092</v>
      </c>
      <c r="P12" s="396">
        <v>57160.082607247001</v>
      </c>
      <c r="Q12" s="404">
        <f t="shared" si="2"/>
        <v>10338841.717918379</v>
      </c>
      <c r="R12" s="357">
        <v>12</v>
      </c>
      <c r="S12" s="480" t="s">
        <v>253</v>
      </c>
      <c r="T12" s="411">
        <f t="shared" si="3"/>
        <v>861570.14315986494</v>
      </c>
      <c r="U12" s="219">
        <f t="shared" si="0"/>
        <v>16.37541968796409</v>
      </c>
      <c r="V12" s="405">
        <f t="shared" si="0"/>
        <v>-14.285714285714285</v>
      </c>
      <c r="W12" s="220">
        <f t="shared" si="1"/>
        <v>35.771322969291433</v>
      </c>
    </row>
    <row r="13" spans="1:258" ht="20.100000000000001" customHeight="1" x14ac:dyDescent="0.3">
      <c r="A13" s="406" t="s">
        <v>395</v>
      </c>
      <c r="B13" s="407" t="s">
        <v>442</v>
      </c>
      <c r="C13" s="407"/>
      <c r="D13" s="408">
        <v>117</v>
      </c>
      <c r="E13" s="402">
        <v>9539878.9892080426</v>
      </c>
      <c r="F13" s="402">
        <v>220549.70170358819</v>
      </c>
      <c r="G13" s="402">
        <v>578733.47478725365</v>
      </c>
      <c r="H13" s="402">
        <v>102335.04569202283</v>
      </c>
      <c r="I13" s="334">
        <v>10441497.211390907</v>
      </c>
      <c r="J13" s="409">
        <v>1044</v>
      </c>
      <c r="K13" s="410" t="s">
        <v>255</v>
      </c>
      <c r="L13" s="411">
        <v>10001.434110527689</v>
      </c>
      <c r="M13" s="402">
        <v>10311569.555773417</v>
      </c>
      <c r="N13" s="402">
        <v>195128.04191058624</v>
      </c>
      <c r="O13" s="402">
        <v>461811.22064385662</v>
      </c>
      <c r="P13" s="402">
        <v>57182.951214011249</v>
      </c>
      <c r="Q13" s="404">
        <f t="shared" si="2"/>
        <v>11025691.769541873</v>
      </c>
      <c r="R13" s="357">
        <v>17341</v>
      </c>
      <c r="S13" s="480" t="s">
        <v>255</v>
      </c>
      <c r="T13" s="411">
        <f t="shared" si="3"/>
        <v>635.81637561512446</v>
      </c>
      <c r="U13" s="219">
        <f t="shared" si="0"/>
        <v>5.594930940685904</v>
      </c>
      <c r="V13" s="405">
        <f t="shared" si="0"/>
        <v>1561.0153256704982</v>
      </c>
      <c r="W13" s="220">
        <f t="shared" si="1"/>
        <v>-93.642747944058812</v>
      </c>
    </row>
    <row r="14" spans="1:258" ht="20.100000000000001" customHeight="1" x14ac:dyDescent="0.3">
      <c r="A14" s="406" t="s">
        <v>396</v>
      </c>
      <c r="B14" s="407" t="s">
        <v>348</v>
      </c>
      <c r="C14" s="407" t="s">
        <v>493</v>
      </c>
      <c r="D14" s="408">
        <v>118</v>
      </c>
      <c r="E14" s="402">
        <v>3148412.8594248653</v>
      </c>
      <c r="F14" s="402">
        <v>104987.25233911687</v>
      </c>
      <c r="G14" s="402">
        <v>322049.28877268272</v>
      </c>
      <c r="H14" s="402">
        <v>6818.7353919905308</v>
      </c>
      <c r="I14" s="334">
        <v>3582268.1359286555</v>
      </c>
      <c r="J14" s="409">
        <v>730</v>
      </c>
      <c r="K14" s="410" t="s">
        <v>254</v>
      </c>
      <c r="L14" s="411">
        <v>4907.2166245598019</v>
      </c>
      <c r="M14" s="396">
        <v>3391979.66163661</v>
      </c>
      <c r="N14" s="396">
        <v>61413.964036203579</v>
      </c>
      <c r="O14" s="396">
        <v>193765.96490527544</v>
      </c>
      <c r="P14" s="396">
        <v>5065.7000345868728</v>
      </c>
      <c r="Q14" s="404">
        <f t="shared" si="2"/>
        <v>3652225.2906126757</v>
      </c>
      <c r="R14" s="357">
        <v>730</v>
      </c>
      <c r="S14" s="480" t="s">
        <v>530</v>
      </c>
      <c r="T14" s="411">
        <f t="shared" si="3"/>
        <v>5003.0483433050349</v>
      </c>
      <c r="U14" s="219">
        <f t="shared" si="0"/>
        <v>1.9528732085233689</v>
      </c>
      <c r="V14" s="405">
        <f t="shared" si="0"/>
        <v>0</v>
      </c>
      <c r="W14" s="220">
        <f t="shared" si="1"/>
        <v>1.9528732085233664</v>
      </c>
    </row>
    <row r="15" spans="1:258" ht="20.100000000000001" customHeight="1" x14ac:dyDescent="0.3">
      <c r="A15" s="406" t="s">
        <v>397</v>
      </c>
      <c r="B15" s="407" t="s">
        <v>555</v>
      </c>
      <c r="C15" s="407"/>
      <c r="D15" s="408">
        <v>119</v>
      </c>
      <c r="E15" s="402">
        <v>3265210.814181454</v>
      </c>
      <c r="F15" s="402">
        <v>99044.016995832571</v>
      </c>
      <c r="G15" s="402">
        <v>303818.36384923622</v>
      </c>
      <c r="H15" s="402">
        <v>6432.7328223901613</v>
      </c>
      <c r="I15" s="334">
        <v>3674505.9278489132</v>
      </c>
      <c r="J15" s="409">
        <v>6491</v>
      </c>
      <c r="K15" s="410" t="s">
        <v>255</v>
      </c>
      <c r="L15" s="411">
        <v>566.09242456461459</v>
      </c>
      <c r="M15" s="396">
        <v>3812305.5837220233</v>
      </c>
      <c r="N15" s="396">
        <v>65313.574388215224</v>
      </c>
      <c r="O15" s="396">
        <v>206069.54723333858</v>
      </c>
      <c r="P15" s="396">
        <v>5387.3574394633206</v>
      </c>
      <c r="Q15" s="404">
        <f t="shared" si="2"/>
        <v>4089076.0627830406</v>
      </c>
      <c r="R15" s="357">
        <v>6545</v>
      </c>
      <c r="S15" s="480" t="s">
        <v>255</v>
      </c>
      <c r="T15" s="411">
        <f t="shared" si="3"/>
        <v>624.76334037937977</v>
      </c>
      <c r="U15" s="219">
        <f t="shared" si="0"/>
        <v>11.282336811382427</v>
      </c>
      <c r="V15" s="405">
        <f t="shared" si="0"/>
        <v>0.83192112155291931</v>
      </c>
      <c r="W15" s="220">
        <f t="shared" si="1"/>
        <v>10.364193772755282</v>
      </c>
    </row>
    <row r="16" spans="1:258" s="476" customFormat="1" ht="21.75" customHeight="1" x14ac:dyDescent="0.2">
      <c r="A16" s="406" t="s">
        <v>398</v>
      </c>
      <c r="B16" s="416" t="s">
        <v>471</v>
      </c>
      <c r="C16" s="416"/>
      <c r="D16" s="417">
        <v>133</v>
      </c>
      <c r="E16" s="402">
        <v>2707210.7085642596</v>
      </c>
      <c r="F16" s="402">
        <v>93130.497829264714</v>
      </c>
      <c r="G16" s="402">
        <v>285678.59355040698</v>
      </c>
      <c r="H16" s="402">
        <v>6048.6602656377945</v>
      </c>
      <c r="I16" s="469">
        <v>3092068.460209569</v>
      </c>
      <c r="J16" s="470">
        <v>25</v>
      </c>
      <c r="K16" s="471" t="s">
        <v>250</v>
      </c>
      <c r="L16" s="472">
        <v>123682.73840838276</v>
      </c>
      <c r="M16" s="402">
        <v>3397314.5506420368</v>
      </c>
      <c r="N16" s="402">
        <v>69232.780772146521</v>
      </c>
      <c r="O16" s="402">
        <v>218434.95660827638</v>
      </c>
      <c r="P16" s="402">
        <v>5710.631213208494</v>
      </c>
      <c r="Q16" s="404">
        <f t="shared" si="2"/>
        <v>3690692.9192356681</v>
      </c>
      <c r="R16" s="357">
        <v>29</v>
      </c>
      <c r="S16" s="480" t="s">
        <v>530</v>
      </c>
      <c r="T16" s="472">
        <f t="shared" si="3"/>
        <v>127265.273077092</v>
      </c>
      <c r="U16" s="473">
        <f t="shared" si="0"/>
        <v>19.360000165893048</v>
      </c>
      <c r="V16" s="474">
        <f t="shared" si="0"/>
        <v>16</v>
      </c>
      <c r="W16" s="475">
        <f t="shared" si="1"/>
        <v>2.8965518671491735</v>
      </c>
    </row>
    <row r="17" spans="1:25" s="476" customFormat="1" ht="21" customHeight="1" x14ac:dyDescent="0.2">
      <c r="A17" s="406" t="s">
        <v>405</v>
      </c>
      <c r="B17" s="416" t="s">
        <v>448</v>
      </c>
      <c r="C17" s="416" t="s">
        <v>499</v>
      </c>
      <c r="D17" s="417"/>
      <c r="E17" s="402">
        <v>5086010.7357134735</v>
      </c>
      <c r="F17" s="402">
        <v>140541.30704500974</v>
      </c>
      <c r="G17" s="402">
        <v>417897.42691508267</v>
      </c>
      <c r="H17" s="402">
        <v>57447.192515313487</v>
      </c>
      <c r="I17" s="469">
        <v>5701896.6621888801</v>
      </c>
      <c r="J17" s="470">
        <v>12</v>
      </c>
      <c r="K17" s="471" t="s">
        <v>253</v>
      </c>
      <c r="L17" s="472">
        <v>475158.05518240668</v>
      </c>
      <c r="M17" s="402">
        <v>0</v>
      </c>
      <c r="N17" s="402">
        <v>0</v>
      </c>
      <c r="O17" s="402">
        <v>0</v>
      </c>
      <c r="P17" s="402">
        <v>0</v>
      </c>
      <c r="Q17" s="404">
        <f t="shared" si="2"/>
        <v>0</v>
      </c>
      <c r="R17" s="357"/>
      <c r="S17" s="480" t="s">
        <v>253</v>
      </c>
      <c r="T17" s="472"/>
      <c r="U17" s="473">
        <v>100</v>
      </c>
      <c r="V17" s="474">
        <v>100</v>
      </c>
      <c r="W17" s="475">
        <f t="shared" si="1"/>
        <v>-100</v>
      </c>
    </row>
    <row r="18" spans="1:25" ht="20.100000000000001" customHeight="1" x14ac:dyDescent="0.3">
      <c r="A18" s="406" t="s">
        <v>411</v>
      </c>
      <c r="B18" s="407" t="s">
        <v>454</v>
      </c>
      <c r="C18" s="407" t="s">
        <v>497</v>
      </c>
      <c r="D18" s="408"/>
      <c r="E18" s="402">
        <v>4904418.2797817765</v>
      </c>
      <c r="F18" s="402">
        <v>68914.795467647054</v>
      </c>
      <c r="G18" s="402">
        <v>214460.90955344564</v>
      </c>
      <c r="H18" s="402">
        <v>84557.953772753302</v>
      </c>
      <c r="I18" s="334">
        <v>5272351.9385756226</v>
      </c>
      <c r="J18" s="409">
        <v>11</v>
      </c>
      <c r="K18" s="410" t="s">
        <v>477</v>
      </c>
      <c r="L18" s="411">
        <v>479304.72168869298</v>
      </c>
      <c r="M18" s="402">
        <v>0</v>
      </c>
      <c r="N18" s="402">
        <v>0</v>
      </c>
      <c r="O18" s="402">
        <v>0</v>
      </c>
      <c r="P18" s="402">
        <v>0</v>
      </c>
      <c r="Q18" s="404">
        <f t="shared" si="2"/>
        <v>0</v>
      </c>
      <c r="R18" s="412"/>
      <c r="S18" s="481" t="s">
        <v>477</v>
      </c>
      <c r="T18" s="411"/>
      <c r="U18" s="219">
        <v>100</v>
      </c>
      <c r="V18" s="405">
        <v>100</v>
      </c>
      <c r="W18" s="220">
        <f t="shared" si="1"/>
        <v>-100</v>
      </c>
    </row>
    <row r="19" spans="1:25" ht="20.100000000000001" customHeight="1" x14ac:dyDescent="0.3">
      <c r="A19" s="406" t="s">
        <v>412</v>
      </c>
      <c r="B19" s="413" t="s">
        <v>556</v>
      </c>
      <c r="C19" s="413" t="s">
        <v>486</v>
      </c>
      <c r="D19" s="414"/>
      <c r="E19" s="402">
        <v>4888917.9697817769</v>
      </c>
      <c r="F19" s="402">
        <v>68914.795467647054</v>
      </c>
      <c r="G19" s="402">
        <v>214460.90955344564</v>
      </c>
      <c r="H19" s="402">
        <v>84557.953772753302</v>
      </c>
      <c r="I19" s="334">
        <v>5256851.628575623</v>
      </c>
      <c r="J19" s="409">
        <v>11</v>
      </c>
      <c r="K19" s="410" t="s">
        <v>477</v>
      </c>
      <c r="L19" s="411">
        <v>477895.6025977839</v>
      </c>
      <c r="M19" s="402">
        <v>13222953.071512351</v>
      </c>
      <c r="N19" s="402">
        <v>491227.26430834626</v>
      </c>
      <c r="O19" s="402">
        <v>1028699.0325550936</v>
      </c>
      <c r="P19" s="402">
        <v>254539.7364501477</v>
      </c>
      <c r="Q19" s="404">
        <f t="shared" si="2"/>
        <v>14997419.104825938</v>
      </c>
      <c r="R19" s="357">
        <v>334</v>
      </c>
      <c r="S19" s="480" t="s">
        <v>477</v>
      </c>
      <c r="T19" s="411">
        <f t="shared" si="3"/>
        <v>44902.452409658501</v>
      </c>
      <c r="U19" s="219">
        <v>100</v>
      </c>
      <c r="V19" s="405">
        <v>100</v>
      </c>
      <c r="W19" s="220">
        <f t="shared" si="1"/>
        <v>-90.60412940282896</v>
      </c>
    </row>
    <row r="20" spans="1:25" ht="20.100000000000001" customHeight="1" x14ac:dyDescent="0.3">
      <c r="A20" s="406" t="s">
        <v>413</v>
      </c>
      <c r="B20" s="407" t="s">
        <v>373</v>
      </c>
      <c r="C20" s="407" t="s">
        <v>486</v>
      </c>
      <c r="D20" s="408">
        <v>132</v>
      </c>
      <c r="E20" s="402">
        <v>14945472.245116306</v>
      </c>
      <c r="F20" s="402">
        <v>206703.04579378237</v>
      </c>
      <c r="G20" s="402">
        <v>643254.07784476795</v>
      </c>
      <c r="H20" s="402">
        <v>253623.1366909217</v>
      </c>
      <c r="I20" s="334">
        <v>16049052.50544578</v>
      </c>
      <c r="J20" s="409">
        <v>240</v>
      </c>
      <c r="K20" s="410" t="s">
        <v>253</v>
      </c>
      <c r="L20" s="411">
        <v>66871.052106024086</v>
      </c>
      <c r="M20" s="396">
        <v>13473441.27151235</v>
      </c>
      <c r="N20" s="396">
        <v>491227.26430834626</v>
      </c>
      <c r="O20" s="396">
        <v>1028699.0325550936</v>
      </c>
      <c r="P20" s="396">
        <v>254539.7364501477</v>
      </c>
      <c r="Q20" s="404">
        <f t="shared" si="2"/>
        <v>15247907.304825937</v>
      </c>
      <c r="R20" s="357">
        <v>179</v>
      </c>
      <c r="S20" s="480" t="s">
        <v>253</v>
      </c>
      <c r="T20" s="411">
        <f t="shared" si="3"/>
        <v>85183.83969176501</v>
      </c>
      <c r="U20" s="219">
        <f t="shared" si="0"/>
        <v>-4.9918535710939782</v>
      </c>
      <c r="V20" s="405">
        <f t="shared" si="0"/>
        <v>-25.416666666666664</v>
      </c>
      <c r="W20" s="220">
        <f t="shared" si="1"/>
        <v>27.385224262220355</v>
      </c>
    </row>
    <row r="21" spans="1:25" ht="20.100000000000001" customHeight="1" x14ac:dyDescent="0.3">
      <c r="A21" s="406" t="s">
        <v>414</v>
      </c>
      <c r="B21" s="407" t="s">
        <v>456</v>
      </c>
      <c r="C21" s="407" t="s">
        <v>486</v>
      </c>
      <c r="D21" s="408"/>
      <c r="E21" s="402">
        <v>9559045.2055527531</v>
      </c>
      <c r="F21" s="402">
        <v>68873.454858488287</v>
      </c>
      <c r="G21" s="402">
        <v>214332.25873787666</v>
      </c>
      <c r="H21" s="402">
        <v>84507.229145415113</v>
      </c>
      <c r="I21" s="334">
        <v>9926758.1482945327</v>
      </c>
      <c r="J21" s="409">
        <v>2</v>
      </c>
      <c r="K21" s="410" t="s">
        <v>477</v>
      </c>
      <c r="L21" s="411">
        <v>4963379.0741472663</v>
      </c>
      <c r="M21" s="402">
        <v>0</v>
      </c>
      <c r="N21" s="402">
        <v>0</v>
      </c>
      <c r="O21" s="402">
        <v>0</v>
      </c>
      <c r="P21" s="402">
        <v>0</v>
      </c>
      <c r="Q21" s="404">
        <f t="shared" si="2"/>
        <v>0</v>
      </c>
      <c r="R21" s="357"/>
      <c r="S21" s="480" t="s">
        <v>477</v>
      </c>
      <c r="T21" s="411"/>
      <c r="U21" s="219">
        <v>100</v>
      </c>
      <c r="V21" s="405">
        <v>100</v>
      </c>
      <c r="W21" s="220">
        <f t="shared" si="1"/>
        <v>-100</v>
      </c>
    </row>
    <row r="22" spans="1:25" ht="20.100000000000001" customHeight="1" x14ac:dyDescent="0.3">
      <c r="A22" s="406" t="s">
        <v>415</v>
      </c>
      <c r="B22" s="407" t="s">
        <v>457</v>
      </c>
      <c r="C22" s="407" t="s">
        <v>481</v>
      </c>
      <c r="D22" s="408">
        <v>134</v>
      </c>
      <c r="E22" s="402">
        <v>7538732.5832140129</v>
      </c>
      <c r="F22" s="402">
        <v>147401.69166058727</v>
      </c>
      <c r="G22" s="402">
        <v>448374.34749430657</v>
      </c>
      <c r="H22" s="402">
        <v>37597.393706268093</v>
      </c>
      <c r="I22" s="334">
        <v>8172106.0160751753</v>
      </c>
      <c r="J22" s="409">
        <v>4</v>
      </c>
      <c r="K22" s="410" t="s">
        <v>253</v>
      </c>
      <c r="L22" s="411">
        <v>2043026.5040187938</v>
      </c>
      <c r="M22" s="396">
        <v>8695415.2766766455</v>
      </c>
      <c r="N22" s="396">
        <v>212610.3361093913</v>
      </c>
      <c r="O22" s="396">
        <v>455789.99573488301</v>
      </c>
      <c r="P22" s="396">
        <v>36466.918543789681</v>
      </c>
      <c r="Q22" s="404">
        <f t="shared" si="2"/>
        <v>9400282.527064709</v>
      </c>
      <c r="R22" s="357">
        <v>5</v>
      </c>
      <c r="S22" s="480" t="s">
        <v>477</v>
      </c>
      <c r="T22" s="411">
        <f>Q22/R22</f>
        <v>1880056.5054129418</v>
      </c>
      <c r="U22" s="219">
        <f t="shared" ref="U22:V31" si="4">(((Q22-I22)/I22)*100)</f>
        <v>15.028886171736072</v>
      </c>
      <c r="V22" s="405">
        <f t="shared" si="4"/>
        <v>25</v>
      </c>
      <c r="W22" s="220">
        <f t="shared" si="1"/>
        <v>-7.9768910626111413</v>
      </c>
    </row>
    <row r="23" spans="1:25" s="476" customFormat="1" ht="21.75" customHeight="1" x14ac:dyDescent="0.2">
      <c r="A23" s="406" t="s">
        <v>416</v>
      </c>
      <c r="B23" s="477" t="s">
        <v>458</v>
      </c>
      <c r="C23" s="477"/>
      <c r="D23" s="478">
        <v>135</v>
      </c>
      <c r="E23" s="402">
        <v>4271875.9336308185</v>
      </c>
      <c r="F23" s="402">
        <v>63653.401261879961</v>
      </c>
      <c r="G23" s="402">
        <v>193624.31960623123</v>
      </c>
      <c r="H23" s="402">
        <v>16235.919418731237</v>
      </c>
      <c r="I23" s="469">
        <v>4545389.5739176609</v>
      </c>
      <c r="J23" s="470">
        <v>14</v>
      </c>
      <c r="K23" s="471" t="s">
        <v>477</v>
      </c>
      <c r="L23" s="472">
        <v>324670.68385126151</v>
      </c>
      <c r="M23" s="402">
        <v>6844209.0667285537</v>
      </c>
      <c r="N23" s="402">
        <v>91812.861062386626</v>
      </c>
      <c r="O23" s="402">
        <v>196826.66571065239</v>
      </c>
      <c r="P23" s="402">
        <v>15747.739206393364</v>
      </c>
      <c r="Q23" s="404">
        <f t="shared" si="2"/>
        <v>7148596.3327079862</v>
      </c>
      <c r="R23" s="357">
        <v>19</v>
      </c>
      <c r="S23" s="480" t="s">
        <v>477</v>
      </c>
      <c r="T23" s="472">
        <f t="shared" si="3"/>
        <v>376241.91224778874</v>
      </c>
      <c r="U23" s="473">
        <f t="shared" si="4"/>
        <v>57.271367315313029</v>
      </c>
      <c r="V23" s="474">
        <f t="shared" si="4"/>
        <v>35.714285714285715</v>
      </c>
      <c r="W23" s="475">
        <f t="shared" si="1"/>
        <v>15.884165390230645</v>
      </c>
    </row>
    <row r="24" spans="1:25" s="221" customFormat="1" ht="20.100000000000001" customHeight="1" x14ac:dyDescent="0.3">
      <c r="A24" s="415" t="s">
        <v>417</v>
      </c>
      <c r="B24" s="407" t="s">
        <v>365</v>
      </c>
      <c r="C24" s="407"/>
      <c r="D24" s="408">
        <v>135</v>
      </c>
      <c r="E24" s="402">
        <v>249885411.45335948</v>
      </c>
      <c r="F24" s="402">
        <v>6252957.5725929877</v>
      </c>
      <c r="G24" s="402">
        <v>24488202.829240147</v>
      </c>
      <c r="H24" s="402">
        <v>54193561.901221775</v>
      </c>
      <c r="I24" s="334">
        <v>334820133.75641435</v>
      </c>
      <c r="J24" s="409">
        <v>542</v>
      </c>
      <c r="K24" s="410" t="s">
        <v>253</v>
      </c>
      <c r="L24" s="411">
        <v>617749.32427382725</v>
      </c>
      <c r="M24" s="396">
        <v>288217702.99054724</v>
      </c>
      <c r="N24" s="396">
        <v>3837787.8919311618</v>
      </c>
      <c r="O24" s="396">
        <v>15873954.96120723</v>
      </c>
      <c r="P24" s="396">
        <v>79947513.140065938</v>
      </c>
      <c r="Q24" s="404">
        <f t="shared" si="2"/>
        <v>387876958.98375154</v>
      </c>
      <c r="R24" s="357">
        <v>650</v>
      </c>
      <c r="S24" s="480" t="s">
        <v>478</v>
      </c>
      <c r="T24" s="411">
        <f t="shared" si="3"/>
        <v>596733.78305192548</v>
      </c>
      <c r="U24" s="219">
        <f t="shared" si="4"/>
        <v>15.84636641532933</v>
      </c>
      <c r="V24" s="405">
        <f t="shared" si="4"/>
        <v>19.926199261992618</v>
      </c>
      <c r="W24" s="220">
        <f t="shared" si="1"/>
        <v>-3.401952927525389</v>
      </c>
    </row>
    <row r="25" spans="1:25" s="476" customFormat="1" ht="21.75" customHeight="1" x14ac:dyDescent="0.2">
      <c r="A25" s="406" t="s">
        <v>418</v>
      </c>
      <c r="B25" s="416" t="s">
        <v>459</v>
      </c>
      <c r="C25" s="416"/>
      <c r="D25" s="417">
        <v>137</v>
      </c>
      <c r="E25" s="402">
        <v>216391242.46537074</v>
      </c>
      <c r="F25" s="402">
        <v>6299986.4789987495</v>
      </c>
      <c r="G25" s="402">
        <v>24617853.850188389</v>
      </c>
      <c r="H25" s="402">
        <v>54076610.496069111</v>
      </c>
      <c r="I25" s="469">
        <v>301385693.290627</v>
      </c>
      <c r="J25" s="470">
        <v>7988</v>
      </c>
      <c r="K25" s="471" t="s">
        <v>255</v>
      </c>
      <c r="L25" s="472">
        <v>37729.806370884704</v>
      </c>
      <c r="M25" s="402">
        <v>256000397.74740767</v>
      </c>
      <c r="N25" s="402">
        <v>3927453.7445502435</v>
      </c>
      <c r="O25" s="402">
        <v>16066178.911042806</v>
      </c>
      <c r="P25" s="402">
        <v>79962892.624447823</v>
      </c>
      <c r="Q25" s="404">
        <f t="shared" si="2"/>
        <v>355956923.02744853</v>
      </c>
      <c r="R25" s="357">
        <v>8690</v>
      </c>
      <c r="S25" s="480" t="s">
        <v>255</v>
      </c>
      <c r="T25" s="472">
        <f t="shared" si="3"/>
        <v>40961.671234458983</v>
      </c>
      <c r="U25" s="473">
        <f t="shared" si="4"/>
        <v>18.106775122931385</v>
      </c>
      <c r="V25" s="474">
        <f t="shared" si="4"/>
        <v>8.7881822734101149</v>
      </c>
      <c r="W25" s="475">
        <f t="shared" si="1"/>
        <v>8.5658135422296819</v>
      </c>
    </row>
    <row r="26" spans="1:25" ht="20.100000000000001" customHeight="1" x14ac:dyDescent="0.3">
      <c r="A26" s="406" t="s">
        <v>419</v>
      </c>
      <c r="B26" s="407" t="s">
        <v>349</v>
      </c>
      <c r="C26" s="407"/>
      <c r="D26" s="408">
        <v>138</v>
      </c>
      <c r="E26" s="402">
        <v>14700587.16310999</v>
      </c>
      <c r="F26" s="402">
        <v>352502.74335732788</v>
      </c>
      <c r="G26" s="402">
        <v>1072261.6936224462</v>
      </c>
      <c r="H26" s="402">
        <v>89912.023907176859</v>
      </c>
      <c r="I26" s="334">
        <v>16215263.623996941</v>
      </c>
      <c r="J26" s="409">
        <v>18</v>
      </c>
      <c r="K26" s="410" t="s">
        <v>253</v>
      </c>
      <c r="L26" s="411">
        <v>900847.97911094117</v>
      </c>
      <c r="M26" s="396">
        <v>31894686.590609387</v>
      </c>
      <c r="N26" s="396">
        <v>508445.49950794905</v>
      </c>
      <c r="O26" s="396">
        <v>1089995.7936800988</v>
      </c>
      <c r="P26" s="396">
        <v>87208.556995897772</v>
      </c>
      <c r="Q26" s="404">
        <f t="shared" si="2"/>
        <v>33580336.440793328</v>
      </c>
      <c r="R26" s="357">
        <v>32</v>
      </c>
      <c r="S26" s="480" t="s">
        <v>477</v>
      </c>
      <c r="T26" s="411">
        <f t="shared" si="3"/>
        <v>1049385.5137747915</v>
      </c>
      <c r="U26" s="219">
        <f t="shared" si="4"/>
        <v>107.09090656471254</v>
      </c>
      <c r="V26" s="405">
        <f t="shared" si="4"/>
        <v>77.777777777777786</v>
      </c>
      <c r="W26" s="220">
        <f t="shared" si="1"/>
        <v>16.488634942650812</v>
      </c>
    </row>
    <row r="27" spans="1:25" ht="20.100000000000001" customHeight="1" x14ac:dyDescent="0.3">
      <c r="A27" s="406" t="s">
        <v>420</v>
      </c>
      <c r="B27" s="407" t="s">
        <v>461</v>
      </c>
      <c r="C27" s="407" t="s">
        <v>484</v>
      </c>
      <c r="D27" s="408">
        <v>139</v>
      </c>
      <c r="E27" s="402">
        <v>4118867.6448527239</v>
      </c>
      <c r="F27" s="402">
        <v>91850.000759848001</v>
      </c>
      <c r="G27" s="402">
        <v>301107.39808962808</v>
      </c>
      <c r="H27" s="402">
        <v>33086.851166551147</v>
      </c>
      <c r="I27" s="334">
        <v>4544911.8948687511</v>
      </c>
      <c r="J27" s="409">
        <v>472</v>
      </c>
      <c r="K27" s="410" t="s">
        <v>255</v>
      </c>
      <c r="L27" s="411">
        <v>9629.0506247219309</v>
      </c>
      <c r="M27" s="396">
        <v>4361627.5502825761</v>
      </c>
      <c r="N27" s="396">
        <v>131491.42619284464</v>
      </c>
      <c r="O27" s="396">
        <v>307076.33132546581</v>
      </c>
      <c r="P27" s="396">
        <v>20168.20821167386</v>
      </c>
      <c r="Q27" s="404">
        <f t="shared" si="2"/>
        <v>4820363.5160125596</v>
      </c>
      <c r="R27" s="357">
        <v>471</v>
      </c>
      <c r="S27" s="480" t="s">
        <v>255</v>
      </c>
      <c r="T27" s="411">
        <f t="shared" si="3"/>
        <v>10234.317443763397</v>
      </c>
      <c r="U27" s="219">
        <f t="shared" si="4"/>
        <v>6.0606592056227999</v>
      </c>
      <c r="V27" s="405">
        <f t="shared" si="4"/>
        <v>-0.21186440677966101</v>
      </c>
      <c r="W27" s="220">
        <f t="shared" si="1"/>
        <v>6.2858410723014044</v>
      </c>
    </row>
    <row r="28" spans="1:25" ht="20.100000000000001" customHeight="1" x14ac:dyDescent="0.3">
      <c r="A28" s="406" t="s">
        <v>421</v>
      </c>
      <c r="B28" s="407" t="s">
        <v>462</v>
      </c>
      <c r="C28" s="407"/>
      <c r="D28" s="408">
        <v>140</v>
      </c>
      <c r="E28" s="402">
        <v>3698403.6864595264</v>
      </c>
      <c r="F28" s="402">
        <v>91505.563256998561</v>
      </c>
      <c r="G28" s="402">
        <v>299978.24534679198</v>
      </c>
      <c r="H28" s="402">
        <v>32962.775474676586</v>
      </c>
      <c r="I28" s="334">
        <v>4122850.2705379934</v>
      </c>
      <c r="J28" s="409">
        <v>28000</v>
      </c>
      <c r="K28" s="410" t="s">
        <v>284</v>
      </c>
      <c r="L28" s="411">
        <f t="shared" ref="L28" si="5">I28/J28</f>
        <v>147.24465251921404</v>
      </c>
      <c r="M28" s="396">
        <v>4345271.4469690165</v>
      </c>
      <c r="N28" s="396">
        <v>130998.33334462145</v>
      </c>
      <c r="O28" s="396">
        <v>305924.79508299532</v>
      </c>
      <c r="P28" s="396">
        <v>20092.577430880083</v>
      </c>
      <c r="Q28" s="404">
        <f t="shared" si="2"/>
        <v>4802287.1528275134</v>
      </c>
      <c r="R28" s="357">
        <v>26000</v>
      </c>
      <c r="S28" s="480" t="s">
        <v>284</v>
      </c>
      <c r="T28" s="411">
        <f t="shared" si="3"/>
        <v>184.70335203182745</v>
      </c>
      <c r="U28" s="219">
        <f t="shared" si="4"/>
        <v>16.479785529559379</v>
      </c>
      <c r="V28" s="405">
        <f t="shared" si="4"/>
        <v>-7.1428571428571423</v>
      </c>
      <c r="W28" s="220">
        <f t="shared" si="1"/>
        <v>25.439769031833194</v>
      </c>
    </row>
    <row r="29" spans="1:25" ht="20.100000000000001" customHeight="1" x14ac:dyDescent="0.3">
      <c r="A29" s="406" t="s">
        <v>422</v>
      </c>
      <c r="B29" s="407" t="s">
        <v>463</v>
      </c>
      <c r="C29" s="407"/>
      <c r="D29" s="408">
        <v>141</v>
      </c>
      <c r="E29" s="402">
        <v>4178253.123245921</v>
      </c>
      <c r="F29" s="402">
        <v>92194.438262697426</v>
      </c>
      <c r="G29" s="402">
        <v>302236.55083246419</v>
      </c>
      <c r="H29" s="402">
        <v>33210.926858425715</v>
      </c>
      <c r="I29" s="334">
        <v>4605895.0391995087</v>
      </c>
      <c r="J29" s="409">
        <v>800</v>
      </c>
      <c r="K29" s="410" t="s">
        <v>255</v>
      </c>
      <c r="L29" s="411">
        <v>5757.3687989993859</v>
      </c>
      <c r="M29" s="396">
        <v>4796003.6535961349</v>
      </c>
      <c r="N29" s="396">
        <v>131984.51904106778</v>
      </c>
      <c r="O29" s="396">
        <v>308227.86756793631</v>
      </c>
      <c r="P29" s="396">
        <v>20243.838992467638</v>
      </c>
      <c r="Q29" s="404">
        <f t="shared" si="2"/>
        <v>5256459.8791976068</v>
      </c>
      <c r="R29" s="357">
        <v>762</v>
      </c>
      <c r="S29" s="480" t="s">
        <v>255</v>
      </c>
      <c r="T29" s="411">
        <f t="shared" si="3"/>
        <v>6898.241311282949</v>
      </c>
      <c r="U29" s="219">
        <f t="shared" si="4"/>
        <v>14.124612794284699</v>
      </c>
      <c r="V29" s="405">
        <f t="shared" si="4"/>
        <v>-4.75</v>
      </c>
      <c r="W29" s="220">
        <f t="shared" si="1"/>
        <v>19.815866450692603</v>
      </c>
    </row>
    <row r="30" spans="1:25" ht="20.100000000000001" customHeight="1" x14ac:dyDescent="0.3">
      <c r="A30" s="406" t="s">
        <v>423</v>
      </c>
      <c r="B30" s="407" t="s">
        <v>256</v>
      </c>
      <c r="C30" s="407"/>
      <c r="D30" s="408">
        <v>142</v>
      </c>
      <c r="E30" s="402">
        <v>4043465.3109837892</v>
      </c>
      <c r="F30" s="402">
        <v>91964.813260797804</v>
      </c>
      <c r="G30" s="402">
        <v>301483.78233724012</v>
      </c>
      <c r="H30" s="402">
        <v>33128.209730509341</v>
      </c>
      <c r="I30" s="334">
        <v>4470042.1163123371</v>
      </c>
      <c r="J30" s="409">
        <v>36</v>
      </c>
      <c r="K30" s="410" t="s">
        <v>255</v>
      </c>
      <c r="L30" s="411">
        <v>124167.83656423159</v>
      </c>
      <c r="M30" s="396">
        <v>4387644.584720429</v>
      </c>
      <c r="N30" s="396">
        <v>131655.79047558567</v>
      </c>
      <c r="O30" s="396">
        <v>307460.17673962261</v>
      </c>
      <c r="P30" s="396">
        <v>20193.41847193845</v>
      </c>
      <c r="Q30" s="404">
        <f t="shared" si="2"/>
        <v>4846953.9704075754</v>
      </c>
      <c r="R30" s="357">
        <v>25</v>
      </c>
      <c r="S30" s="480" t="s">
        <v>255</v>
      </c>
      <c r="T30" s="411">
        <f t="shared" si="3"/>
        <v>193878.15881630301</v>
      </c>
      <c r="U30" s="219">
        <f t="shared" si="4"/>
        <v>8.4319530842850376</v>
      </c>
      <c r="V30" s="405">
        <f t="shared" si="4"/>
        <v>-30.555555555555557</v>
      </c>
      <c r="W30" s="220">
        <f t="shared" si="1"/>
        <v>56.142012441370447</v>
      </c>
    </row>
    <row r="31" spans="1:25" ht="20.100000000000001" customHeight="1" x14ac:dyDescent="0.3">
      <c r="A31" s="406" t="s">
        <v>424</v>
      </c>
      <c r="B31" s="407" t="s">
        <v>464</v>
      </c>
      <c r="C31" s="407"/>
      <c r="D31" s="408">
        <v>143</v>
      </c>
      <c r="E31" s="402">
        <v>4169099.4987216578</v>
      </c>
      <c r="F31" s="402">
        <v>91735.188258898197</v>
      </c>
      <c r="G31" s="402">
        <v>300731.01384201611</v>
      </c>
      <c r="H31" s="402">
        <v>33045.492602592967</v>
      </c>
      <c r="I31" s="334">
        <v>4594611.1934251655</v>
      </c>
      <c r="J31" s="409">
        <v>800</v>
      </c>
      <c r="K31" s="410" t="s">
        <v>255</v>
      </c>
      <c r="L31" s="411">
        <v>5743.2639917814568</v>
      </c>
      <c r="M31" s="396">
        <v>4710275.6158447219</v>
      </c>
      <c r="N31" s="396">
        <v>131327.06191010357</v>
      </c>
      <c r="O31" s="396">
        <v>306692.48591130902</v>
      </c>
      <c r="P31" s="396">
        <v>20142.99795140927</v>
      </c>
      <c r="Q31" s="404">
        <f t="shared" si="2"/>
        <v>5168438.1616175435</v>
      </c>
      <c r="R31" s="357">
        <v>795</v>
      </c>
      <c r="S31" s="480" t="s">
        <v>255</v>
      </c>
      <c r="T31" s="411">
        <f t="shared" si="3"/>
        <v>6501.1800775063439</v>
      </c>
      <c r="U31" s="219">
        <f t="shared" si="4"/>
        <v>12.489130070755882</v>
      </c>
      <c r="V31" s="405">
        <f t="shared" si="4"/>
        <v>-0.625</v>
      </c>
      <c r="W31" s="220">
        <f t="shared" si="1"/>
        <v>13.196608876232332</v>
      </c>
    </row>
    <row r="32" spans="1:25" s="248" customFormat="1" ht="20.100000000000001" customHeight="1" x14ac:dyDescent="0.3">
      <c r="A32" s="418"/>
      <c r="B32" s="419" t="s">
        <v>354</v>
      </c>
      <c r="C32" s="419"/>
      <c r="D32" s="420"/>
      <c r="E32" s="421">
        <v>1484346221.3221841</v>
      </c>
      <c r="F32" s="422">
        <v>40720689.795808241</v>
      </c>
      <c r="G32" s="422">
        <v>156422132.2972618</v>
      </c>
      <c r="H32" s="422">
        <v>326955947.68621927</v>
      </c>
      <c r="I32" s="422">
        <v>2008444991.1014736</v>
      </c>
      <c r="J32" s="423"/>
      <c r="K32" s="424"/>
      <c r="L32" s="425"/>
      <c r="M32" s="361">
        <f>SUM(M6:M31)</f>
        <v>1706279191.6444354</v>
      </c>
      <c r="N32" s="421">
        <f t="shared" ref="N32:P32" si="6">SUM(N6:N31)</f>
        <v>28060099.600354277</v>
      </c>
      <c r="O32" s="421">
        <f t="shared" si="6"/>
        <v>105250651.55989917</v>
      </c>
      <c r="P32" s="421">
        <f t="shared" si="6"/>
        <v>480915673.97385055</v>
      </c>
      <c r="Q32" s="422">
        <f>SUM(Q6:Q31)</f>
        <v>2320505616.7785406</v>
      </c>
      <c r="R32" s="423"/>
      <c r="S32" s="482"/>
      <c r="T32" s="425"/>
      <c r="U32" s="426"/>
      <c r="V32" s="426"/>
      <c r="W32" s="426"/>
      <c r="X32" s="46"/>
      <c r="Y32" s="46"/>
    </row>
    <row r="33" spans="1:23" s="230" customFormat="1" ht="20.100000000000001" customHeight="1" x14ac:dyDescent="0.3">
      <c r="A33" s="711" t="s">
        <v>257</v>
      </c>
      <c r="B33" s="712"/>
      <c r="C33" s="712"/>
      <c r="D33" s="712"/>
      <c r="E33" s="712"/>
      <c r="F33" s="712"/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712"/>
      <c r="S33" s="712"/>
      <c r="T33" s="712"/>
      <c r="U33" s="712"/>
      <c r="V33" s="712"/>
      <c r="W33" s="713"/>
    </row>
    <row r="34" spans="1:23" s="221" customFormat="1" ht="20.100000000000001" customHeight="1" x14ac:dyDescent="0.3">
      <c r="A34" s="415" t="s">
        <v>378</v>
      </c>
      <c r="B34" s="427" t="s">
        <v>258</v>
      </c>
      <c r="C34" s="428"/>
      <c r="D34" s="429"/>
      <c r="E34" s="430">
        <v>228753722.57974884</v>
      </c>
      <c r="F34" s="430">
        <v>6597705.0527431322</v>
      </c>
      <c r="G34" s="430">
        <v>25425727.916785698</v>
      </c>
      <c r="H34" s="430">
        <v>60205062.122675851</v>
      </c>
      <c r="I34" s="430">
        <v>320982217.6719535</v>
      </c>
      <c r="J34" s="431">
        <v>82878</v>
      </c>
      <c r="K34" s="432" t="s">
        <v>259</v>
      </c>
      <c r="L34" s="433">
        <v>3872.9484021326953</v>
      </c>
      <c r="M34" s="434">
        <v>271963078.69411266</v>
      </c>
      <c r="N34" s="434">
        <v>4620827.9613470957</v>
      </c>
      <c r="O34" s="434">
        <v>17497492.607396591</v>
      </c>
      <c r="P34" s="434">
        <v>87077169.234179288</v>
      </c>
      <c r="Q34" s="435">
        <f t="shared" ref="Q34:Q64" si="7">SUM(M34:P34)</f>
        <v>381158568.49703562</v>
      </c>
      <c r="R34" s="436">
        <v>122927</v>
      </c>
      <c r="S34" s="483" t="s">
        <v>536</v>
      </c>
      <c r="T34" s="433">
        <f>Q34/R34</f>
        <v>3100.6903975289042</v>
      </c>
      <c r="U34" s="219">
        <f t="shared" ref="U34:V64" si="8">(((Q34-I34)/I34)*100)</f>
        <v>18.747565289296759</v>
      </c>
      <c r="V34" s="405">
        <f t="shared" si="8"/>
        <v>48.322835975771618</v>
      </c>
      <c r="W34" s="220">
        <f t="shared" ref="W34:W64" si="9">(((T34-L34)/L34)*100)</f>
        <v>-19.939795845938356</v>
      </c>
    </row>
    <row r="35" spans="1:23" s="221" customFormat="1" ht="20.100000000000001" customHeight="1" x14ac:dyDescent="0.3">
      <c r="A35" s="415" t="s">
        <v>379</v>
      </c>
      <c r="B35" s="427" t="s">
        <v>429</v>
      </c>
      <c r="C35" s="428"/>
      <c r="D35" s="429"/>
      <c r="E35" s="430">
        <v>228997579.24250376</v>
      </c>
      <c r="F35" s="430">
        <v>6617097.3529330967</v>
      </c>
      <c r="G35" s="430">
        <v>25499750.225570686</v>
      </c>
      <c r="H35" s="430">
        <v>60375877.435688555</v>
      </c>
      <c r="I35" s="430">
        <v>321490304.25669611</v>
      </c>
      <c r="J35" s="431">
        <v>12046</v>
      </c>
      <c r="K35" s="432" t="s">
        <v>253</v>
      </c>
      <c r="L35" s="433">
        <v>26688.552569873493</v>
      </c>
      <c r="M35" s="434">
        <v>264462241.89990211</v>
      </c>
      <c r="N35" s="434">
        <v>4396634.2071748655</v>
      </c>
      <c r="O35" s="434">
        <v>17030652.491529934</v>
      </c>
      <c r="P35" s="434">
        <v>85289878.256955177</v>
      </c>
      <c r="Q35" s="435">
        <f t="shared" si="7"/>
        <v>371179406.85556209</v>
      </c>
      <c r="R35" s="436">
        <v>17355</v>
      </c>
      <c r="S35" s="483" t="s">
        <v>537</v>
      </c>
      <c r="T35" s="433">
        <f t="shared" ref="T35:T64" si="10">Q35/R35</f>
        <v>21387.462221582373</v>
      </c>
      <c r="U35" s="219">
        <f t="shared" si="8"/>
        <v>15.455863502244654</v>
      </c>
      <c r="V35" s="405">
        <f t="shared" si="8"/>
        <v>44.072721235264815</v>
      </c>
      <c r="W35" s="220">
        <f t="shared" si="9"/>
        <v>-19.862786992334247</v>
      </c>
    </row>
    <row r="36" spans="1:23" s="221" customFormat="1" ht="20.100000000000001" customHeight="1" x14ac:dyDescent="0.3">
      <c r="A36" s="415" t="s">
        <v>380</v>
      </c>
      <c r="B36" s="427" t="s">
        <v>430</v>
      </c>
      <c r="C36" s="428" t="s">
        <v>489</v>
      </c>
      <c r="D36" s="429">
        <v>102</v>
      </c>
      <c r="E36" s="430">
        <v>28224265.646550514</v>
      </c>
      <c r="F36" s="430">
        <v>959022.06675723661</v>
      </c>
      <c r="G36" s="430">
        <v>2959737.8544652346</v>
      </c>
      <c r="H36" s="430">
        <v>529434.43600369594</v>
      </c>
      <c r="I36" s="430">
        <v>32672460.003776681</v>
      </c>
      <c r="J36" s="431">
        <v>3920</v>
      </c>
      <c r="K36" s="432" t="s">
        <v>255</v>
      </c>
      <c r="L36" s="433">
        <v>8334.8112254532352</v>
      </c>
      <c r="M36" s="434">
        <v>34029225.093100823</v>
      </c>
      <c r="N36" s="434">
        <v>280220.39018225693</v>
      </c>
      <c r="O36" s="434">
        <v>1734092.1781825423</v>
      </c>
      <c r="P36" s="434">
        <v>452829.38632977515</v>
      </c>
      <c r="Q36" s="435">
        <f t="shared" si="7"/>
        <v>36496367.0477954</v>
      </c>
      <c r="R36" s="436">
        <v>3886</v>
      </c>
      <c r="S36" s="483" t="s">
        <v>538</v>
      </c>
      <c r="T36" s="433">
        <f t="shared" si="10"/>
        <v>9391.7568316509005</v>
      </c>
      <c r="U36" s="219">
        <f t="shared" si="8"/>
        <v>11.70376226209078</v>
      </c>
      <c r="V36" s="405">
        <f t="shared" si="8"/>
        <v>-0.86734693877551017</v>
      </c>
      <c r="W36" s="220">
        <f t="shared" si="9"/>
        <v>12.681098318938711</v>
      </c>
    </row>
    <row r="37" spans="1:23" s="221" customFormat="1" ht="20.100000000000001" customHeight="1" x14ac:dyDescent="0.3">
      <c r="A37" s="415" t="s">
        <v>381</v>
      </c>
      <c r="B37" s="427" t="s">
        <v>431</v>
      </c>
      <c r="C37" s="428" t="s">
        <v>482</v>
      </c>
      <c r="D37" s="429">
        <v>103</v>
      </c>
      <c r="E37" s="430">
        <v>19366520.228009455</v>
      </c>
      <c r="F37" s="430">
        <v>286320.09023628873</v>
      </c>
      <c r="G37" s="430">
        <v>967669.52340845275</v>
      </c>
      <c r="H37" s="430">
        <v>639865.51480133692</v>
      </c>
      <c r="I37" s="430">
        <v>21260375.356455535</v>
      </c>
      <c r="J37" s="431">
        <v>22184</v>
      </c>
      <c r="K37" s="432" t="s">
        <v>260</v>
      </c>
      <c r="L37" s="433">
        <f t="shared" ref="L37" si="11">I37/J37</f>
        <v>958.36527932093111</v>
      </c>
      <c r="M37" s="434">
        <v>28023238.41404729</v>
      </c>
      <c r="N37" s="434">
        <v>367793.21032979642</v>
      </c>
      <c r="O37" s="434">
        <v>749723.74889499799</v>
      </c>
      <c r="P37" s="434">
        <v>1460682.8687665507</v>
      </c>
      <c r="Q37" s="435">
        <f t="shared" si="7"/>
        <v>30601438.242038634</v>
      </c>
      <c r="R37" s="436">
        <v>30024</v>
      </c>
      <c r="S37" s="483" t="s">
        <v>539</v>
      </c>
      <c r="T37" s="433">
        <f t="shared" si="10"/>
        <v>1019.2325553570022</v>
      </c>
      <c r="U37" s="219">
        <f t="shared" si="8"/>
        <v>43.936490908410811</v>
      </c>
      <c r="V37" s="405">
        <f t="shared" si="8"/>
        <v>35.340786152181749</v>
      </c>
      <c r="W37" s="220">
        <f t="shared" si="9"/>
        <v>6.3511562187644994</v>
      </c>
    </row>
    <row r="38" spans="1:23" s="221" customFormat="1" ht="20.100000000000001" customHeight="1" x14ac:dyDescent="0.3">
      <c r="A38" s="415" t="s">
        <v>382</v>
      </c>
      <c r="B38" s="428" t="s">
        <v>350</v>
      </c>
      <c r="C38" s="428" t="s">
        <v>482</v>
      </c>
      <c r="D38" s="429">
        <v>104</v>
      </c>
      <c r="E38" s="430">
        <v>12428977.49194216</v>
      </c>
      <c r="F38" s="430">
        <v>285103.07772622083</v>
      </c>
      <c r="G38" s="430">
        <v>963556.41379526537</v>
      </c>
      <c r="H38" s="430">
        <v>637145.7463923801</v>
      </c>
      <c r="I38" s="430">
        <v>14314782.729856025</v>
      </c>
      <c r="J38" s="431">
        <v>11</v>
      </c>
      <c r="K38" s="432" t="s">
        <v>367</v>
      </c>
      <c r="L38" s="433">
        <v>1301343.8845323659</v>
      </c>
      <c r="M38" s="434">
        <v>20432335.635252737</v>
      </c>
      <c r="N38" s="434">
        <v>366229.89377132506</v>
      </c>
      <c r="O38" s="434">
        <v>746537.02462166012</v>
      </c>
      <c r="P38" s="434">
        <v>1454474.1904895082</v>
      </c>
      <c r="Q38" s="435">
        <f t="shared" si="7"/>
        <v>22999576.744135231</v>
      </c>
      <c r="R38" s="436">
        <v>13</v>
      </c>
      <c r="S38" s="483" t="s">
        <v>252</v>
      </c>
      <c r="T38" s="433">
        <f t="shared" si="10"/>
        <v>1769198.2110873254</v>
      </c>
      <c r="U38" s="219">
        <f t="shared" si="8"/>
        <v>60.670107106589356</v>
      </c>
      <c r="V38" s="405">
        <f t="shared" si="8"/>
        <v>18.181818181818183</v>
      </c>
      <c r="W38" s="220">
        <f t="shared" si="9"/>
        <v>35.951629090190977</v>
      </c>
    </row>
    <row r="39" spans="1:23" s="221" customFormat="1" ht="20.100000000000001" customHeight="1" x14ac:dyDescent="0.3">
      <c r="A39" s="415" t="s">
        <v>383</v>
      </c>
      <c r="B39" s="428" t="s">
        <v>432</v>
      </c>
      <c r="C39" s="428" t="s">
        <v>482</v>
      </c>
      <c r="D39" s="429">
        <v>105</v>
      </c>
      <c r="E39" s="430">
        <v>6789917.1484593293</v>
      </c>
      <c r="F39" s="430">
        <v>144466.54384218797</v>
      </c>
      <c r="G39" s="430">
        <v>488250.30584779545</v>
      </c>
      <c r="H39" s="430">
        <v>322852.5087808721</v>
      </c>
      <c r="I39" s="430">
        <v>7745486.5069301855</v>
      </c>
      <c r="J39" s="431">
        <v>1</v>
      </c>
      <c r="K39" s="432" t="s">
        <v>250</v>
      </c>
      <c r="L39" s="433">
        <v>7745486.5069301855</v>
      </c>
      <c r="M39" s="434">
        <v>10632218.833964854</v>
      </c>
      <c r="N39" s="434">
        <v>185574.87147031611</v>
      </c>
      <c r="O39" s="434">
        <v>378282.9166821118</v>
      </c>
      <c r="P39" s="434">
        <v>737006.6331218651</v>
      </c>
      <c r="Q39" s="435">
        <f t="shared" si="7"/>
        <v>11933083.255239146</v>
      </c>
      <c r="R39" s="436">
        <v>35</v>
      </c>
      <c r="S39" s="483" t="s">
        <v>250</v>
      </c>
      <c r="T39" s="433">
        <f t="shared" si="10"/>
        <v>340945.2358639756</v>
      </c>
      <c r="U39" s="219">
        <f t="shared" si="8"/>
        <v>54.064993135836673</v>
      </c>
      <c r="V39" s="405">
        <f t="shared" si="8"/>
        <v>3400</v>
      </c>
      <c r="W39" s="220">
        <f t="shared" si="9"/>
        <v>-95.598143053261822</v>
      </c>
    </row>
    <row r="40" spans="1:23" s="221" customFormat="1" ht="20.100000000000001" customHeight="1" x14ac:dyDescent="0.3">
      <c r="A40" s="415" t="s">
        <v>384</v>
      </c>
      <c r="B40" s="427" t="s">
        <v>557</v>
      </c>
      <c r="C40" s="428" t="s">
        <v>492</v>
      </c>
      <c r="D40" s="429">
        <v>106</v>
      </c>
      <c r="E40" s="430">
        <v>15124380.128923902</v>
      </c>
      <c r="F40" s="430">
        <v>442243.74961680867</v>
      </c>
      <c r="G40" s="430">
        <v>1683818.3088569001</v>
      </c>
      <c r="H40" s="430">
        <v>3173560.2862317087</v>
      </c>
      <c r="I40" s="430">
        <v>20424002.473629318</v>
      </c>
      <c r="J40" s="431">
        <v>35431</v>
      </c>
      <c r="K40" s="432" t="s">
        <v>261</v>
      </c>
      <c r="L40" s="433">
        <v>576.44442645224012</v>
      </c>
      <c r="M40" s="434">
        <v>16740265.264893305</v>
      </c>
      <c r="N40" s="434">
        <v>405214.81167384039</v>
      </c>
      <c r="O40" s="434">
        <v>1262499.3391947632</v>
      </c>
      <c r="P40" s="434">
        <v>5057695.348302356</v>
      </c>
      <c r="Q40" s="435">
        <f t="shared" si="7"/>
        <v>23465674.764064264</v>
      </c>
      <c r="R40" s="436">
        <v>35025</v>
      </c>
      <c r="S40" s="484" t="s">
        <v>540</v>
      </c>
      <c r="T40" s="433">
        <f t="shared" si="10"/>
        <v>669.96930090119236</v>
      </c>
      <c r="U40" s="219">
        <f t="shared" si="8"/>
        <v>14.892635732698501</v>
      </c>
      <c r="V40" s="405">
        <f t="shared" si="8"/>
        <v>-1.1458891930795068</v>
      </c>
      <c r="W40" s="220">
        <f t="shared" si="9"/>
        <v>16.224439019136046</v>
      </c>
    </row>
    <row r="41" spans="1:23" s="221" customFormat="1" ht="20.100000000000001" customHeight="1" x14ac:dyDescent="0.3">
      <c r="A41" s="437" t="s">
        <v>524</v>
      </c>
      <c r="B41" s="428" t="s">
        <v>558</v>
      </c>
      <c r="C41" s="428" t="s">
        <v>492</v>
      </c>
      <c r="D41" s="429">
        <v>106</v>
      </c>
      <c r="E41" s="430"/>
      <c r="F41" s="430"/>
      <c r="G41" s="430"/>
      <c r="H41" s="430"/>
      <c r="I41" s="430"/>
      <c r="J41" s="431"/>
      <c r="K41" s="432"/>
      <c r="L41" s="433"/>
      <c r="M41" s="434">
        <v>382113.56811315753</v>
      </c>
      <c r="N41" s="434">
        <v>50897.173769180525</v>
      </c>
      <c r="O41" s="434">
        <v>82153.920713974658</v>
      </c>
      <c r="P41" s="434">
        <v>602.47934226663654</v>
      </c>
      <c r="Q41" s="404">
        <f t="shared" si="7"/>
        <v>515767.14193857933</v>
      </c>
      <c r="R41" s="357">
        <v>15749</v>
      </c>
      <c r="S41" s="485" t="s">
        <v>531</v>
      </c>
      <c r="T41" s="433">
        <f t="shared" si="10"/>
        <v>32.74919943733439</v>
      </c>
      <c r="U41" s="219">
        <v>100</v>
      </c>
      <c r="V41" s="405">
        <v>100</v>
      </c>
      <c r="W41" s="220">
        <v>100</v>
      </c>
    </row>
    <row r="42" spans="1:23" s="221" customFormat="1" ht="20.100000000000001" customHeight="1" x14ac:dyDescent="0.3">
      <c r="A42" s="437" t="s">
        <v>525</v>
      </c>
      <c r="B42" s="428" t="s">
        <v>559</v>
      </c>
      <c r="C42" s="428" t="s">
        <v>492</v>
      </c>
      <c r="D42" s="429">
        <v>106</v>
      </c>
      <c r="E42" s="430"/>
      <c r="F42" s="430"/>
      <c r="G42" s="430"/>
      <c r="H42" s="430"/>
      <c r="I42" s="430"/>
      <c r="J42" s="431"/>
      <c r="K42" s="432"/>
      <c r="L42" s="433"/>
      <c r="M42" s="434">
        <v>331165.09236473648</v>
      </c>
      <c r="N42" s="434">
        <v>44110.883933289784</v>
      </c>
      <c r="O42" s="434">
        <v>71200.064618778037</v>
      </c>
      <c r="P42" s="434">
        <v>522.14876329775166</v>
      </c>
      <c r="Q42" s="404">
        <f t="shared" si="7"/>
        <v>446998.18968010211</v>
      </c>
      <c r="R42" s="357">
        <v>4213</v>
      </c>
      <c r="S42" s="485" t="s">
        <v>531</v>
      </c>
      <c r="T42" s="433">
        <f t="shared" si="10"/>
        <v>106.0997364538576</v>
      </c>
      <c r="U42" s="219">
        <v>100</v>
      </c>
      <c r="V42" s="405">
        <v>100</v>
      </c>
      <c r="W42" s="220">
        <v>100</v>
      </c>
    </row>
    <row r="43" spans="1:23" s="221" customFormat="1" ht="20.100000000000001" customHeight="1" x14ac:dyDescent="0.3">
      <c r="A43" s="437" t="s">
        <v>526</v>
      </c>
      <c r="B43" s="428" t="s">
        <v>560</v>
      </c>
      <c r="C43" s="428" t="s">
        <v>492</v>
      </c>
      <c r="D43" s="429">
        <v>106</v>
      </c>
      <c r="E43" s="430"/>
      <c r="F43" s="430"/>
      <c r="G43" s="430"/>
      <c r="H43" s="430"/>
      <c r="I43" s="430"/>
      <c r="J43" s="431"/>
      <c r="K43" s="432"/>
      <c r="L43" s="433"/>
      <c r="M43" s="434">
        <v>305690.85449052602</v>
      </c>
      <c r="N43" s="434">
        <v>40717.739015344421</v>
      </c>
      <c r="O43" s="434">
        <v>65723.136571179726</v>
      </c>
      <c r="P43" s="434">
        <v>481.98347381330916</v>
      </c>
      <c r="Q43" s="404">
        <f t="shared" si="7"/>
        <v>412613.7135508635</v>
      </c>
      <c r="R43" s="357">
        <v>17462</v>
      </c>
      <c r="S43" s="485" t="s">
        <v>531</v>
      </c>
      <c r="T43" s="433">
        <f t="shared" si="10"/>
        <v>23.629235686110611</v>
      </c>
      <c r="U43" s="219">
        <v>100</v>
      </c>
      <c r="V43" s="405">
        <v>100</v>
      </c>
      <c r="W43" s="220">
        <v>100</v>
      </c>
    </row>
    <row r="44" spans="1:23" s="221" customFormat="1" ht="20.100000000000001" customHeight="1" x14ac:dyDescent="0.3">
      <c r="A44" s="437" t="s">
        <v>527</v>
      </c>
      <c r="B44" s="428" t="s">
        <v>561</v>
      </c>
      <c r="C44" s="428" t="s">
        <v>492</v>
      </c>
      <c r="D44" s="429">
        <v>106</v>
      </c>
      <c r="E44" s="430"/>
      <c r="F44" s="430"/>
      <c r="G44" s="430"/>
      <c r="H44" s="430"/>
      <c r="I44" s="430"/>
      <c r="J44" s="431"/>
      <c r="K44" s="432"/>
      <c r="L44" s="433"/>
      <c r="M44" s="434">
        <v>254742.37874210504</v>
      </c>
      <c r="N44" s="434">
        <v>33931.449179453681</v>
      </c>
      <c r="O44" s="434">
        <v>54769.280475983105</v>
      </c>
      <c r="P44" s="434">
        <v>401.65289484442428</v>
      </c>
      <c r="Q44" s="404">
        <f t="shared" si="7"/>
        <v>343844.76129238622</v>
      </c>
      <c r="R44" s="357">
        <v>36289</v>
      </c>
      <c r="S44" s="485" t="s">
        <v>531</v>
      </c>
      <c r="T44" s="433">
        <f t="shared" si="10"/>
        <v>9.4751787399042744</v>
      </c>
      <c r="U44" s="219">
        <v>100</v>
      </c>
      <c r="V44" s="405">
        <v>100</v>
      </c>
      <c r="W44" s="220">
        <v>100</v>
      </c>
    </row>
    <row r="45" spans="1:23" s="221" customFormat="1" ht="20.100000000000001" customHeight="1" x14ac:dyDescent="0.3">
      <c r="A45" s="415" t="s">
        <v>385</v>
      </c>
      <c r="B45" s="428" t="s">
        <v>434</v>
      </c>
      <c r="C45" s="428" t="s">
        <v>491</v>
      </c>
      <c r="D45" s="429">
        <v>107</v>
      </c>
      <c r="E45" s="430">
        <v>4540825.912054277</v>
      </c>
      <c r="F45" s="430">
        <v>94551.471370431755</v>
      </c>
      <c r="G45" s="430">
        <v>336075.13832755841</v>
      </c>
      <c r="H45" s="430">
        <v>20201.996789096786</v>
      </c>
      <c r="I45" s="430">
        <v>4991654.518541364</v>
      </c>
      <c r="J45" s="431">
        <v>1680</v>
      </c>
      <c r="K45" s="432" t="s">
        <v>261</v>
      </c>
      <c r="L45" s="433">
        <v>2971.2229277031929</v>
      </c>
      <c r="M45" s="438">
        <v>4787847.9928403236</v>
      </c>
      <c r="N45" s="438">
        <v>219694.44469490155</v>
      </c>
      <c r="O45" s="438">
        <v>307449.0893686185</v>
      </c>
      <c r="P45" s="438">
        <v>12911.297106518281</v>
      </c>
      <c r="Q45" s="404">
        <f t="shared" si="7"/>
        <v>5327902.8240103619</v>
      </c>
      <c r="R45" s="357">
        <v>1728</v>
      </c>
      <c r="S45" s="485" t="s">
        <v>531</v>
      </c>
      <c r="T45" s="433">
        <f>Q45/R45</f>
        <v>3083.2770972282187</v>
      </c>
      <c r="U45" s="219">
        <f t="shared" si="8"/>
        <v>6.736209491662791</v>
      </c>
      <c r="V45" s="405">
        <f t="shared" si="8"/>
        <v>2.8571428571428572</v>
      </c>
      <c r="W45" s="220">
        <f t="shared" si="9"/>
        <v>3.7713147835610452</v>
      </c>
    </row>
    <row r="46" spans="1:23" s="221" customFormat="1" ht="20.100000000000001" customHeight="1" x14ac:dyDescent="0.3">
      <c r="A46" s="415" t="s">
        <v>386</v>
      </c>
      <c r="B46" s="428" t="s">
        <v>351</v>
      </c>
      <c r="C46" s="428" t="s">
        <v>490</v>
      </c>
      <c r="D46" s="429">
        <v>108</v>
      </c>
      <c r="E46" s="430">
        <v>3971130.9680620311</v>
      </c>
      <c r="F46" s="430">
        <v>108058.82442335058</v>
      </c>
      <c r="G46" s="430">
        <v>380432.18951720966</v>
      </c>
      <c r="H46" s="430">
        <v>4145.424901824902</v>
      </c>
      <c r="I46" s="430">
        <v>4463767.4069044152</v>
      </c>
      <c r="J46" s="431">
        <v>1331</v>
      </c>
      <c r="K46" s="432" t="s">
        <v>250</v>
      </c>
      <c r="L46" s="433">
        <v>3353.6945205893426</v>
      </c>
      <c r="M46" s="434">
        <v>4827628.2004598891</v>
      </c>
      <c r="N46" s="434">
        <v>146581.37267664319</v>
      </c>
      <c r="O46" s="434">
        <v>389372.19332671678</v>
      </c>
      <c r="P46" s="434">
        <v>4374.7934226663638</v>
      </c>
      <c r="Q46" s="404">
        <f t="shared" si="7"/>
        <v>5367956.5598859163</v>
      </c>
      <c r="R46" s="357">
        <v>1414</v>
      </c>
      <c r="S46" s="485" t="s">
        <v>250</v>
      </c>
      <c r="T46" s="433">
        <f t="shared" si="10"/>
        <v>3796.2917679532648</v>
      </c>
      <c r="U46" s="219">
        <f t="shared" si="8"/>
        <v>20.256188787590716</v>
      </c>
      <c r="V46" s="405">
        <f t="shared" si="8"/>
        <v>6.2359128474830952</v>
      </c>
      <c r="W46" s="220">
        <f t="shared" si="9"/>
        <v>13.197303590016446</v>
      </c>
    </row>
    <row r="47" spans="1:23" s="221" customFormat="1" ht="20.100000000000001" customHeight="1" x14ac:dyDescent="0.3">
      <c r="A47" s="415" t="s">
        <v>387</v>
      </c>
      <c r="B47" s="427" t="s">
        <v>435</v>
      </c>
      <c r="C47" s="428" t="s">
        <v>489</v>
      </c>
      <c r="D47" s="429">
        <v>109</v>
      </c>
      <c r="E47" s="430">
        <v>18527624.466317914</v>
      </c>
      <c r="F47" s="430">
        <v>553801.47516967182</v>
      </c>
      <c r="G47" s="430">
        <v>1848390.7887756992</v>
      </c>
      <c r="H47" s="430">
        <v>195311.03262185262</v>
      </c>
      <c r="I47" s="430">
        <v>21125127.762885138</v>
      </c>
      <c r="J47" s="431">
        <v>60306</v>
      </c>
      <c r="K47" s="432" t="s">
        <v>265</v>
      </c>
      <c r="L47" s="433">
        <v>350.29893813028787</v>
      </c>
      <c r="M47" s="434">
        <v>21614340.253002804</v>
      </c>
      <c r="N47" s="434">
        <v>1548680.5638000155</v>
      </c>
      <c r="O47" s="434">
        <v>2836512.124240336</v>
      </c>
      <c r="P47" s="434">
        <v>175314.50816488749</v>
      </c>
      <c r="Q47" s="435">
        <f t="shared" si="7"/>
        <v>26174847.44920804</v>
      </c>
      <c r="R47" s="436">
        <v>92190</v>
      </c>
      <c r="S47" s="484" t="s">
        <v>541</v>
      </c>
      <c r="T47" s="433">
        <f t="shared" si="10"/>
        <v>283.92284899889404</v>
      </c>
      <c r="U47" s="219">
        <f t="shared" si="8"/>
        <v>23.903853945890845</v>
      </c>
      <c r="V47" s="405">
        <f t="shared" si="8"/>
        <v>52.870361158093729</v>
      </c>
      <c r="W47" s="220">
        <f t="shared" si="9"/>
        <v>-18.948412885769681</v>
      </c>
    </row>
    <row r="48" spans="1:23" s="221" customFormat="1" ht="20.100000000000001" customHeight="1" x14ac:dyDescent="0.3">
      <c r="A48" s="415" t="s">
        <v>399</v>
      </c>
      <c r="B48" s="427" t="s">
        <v>264</v>
      </c>
      <c r="C48" s="428" t="s">
        <v>494</v>
      </c>
      <c r="D48" s="429">
        <v>120</v>
      </c>
      <c r="E48" s="430">
        <v>5658109.7740697851</v>
      </c>
      <c r="F48" s="430">
        <v>121566.17747626945</v>
      </c>
      <c r="G48" s="430">
        <v>402637.40070686064</v>
      </c>
      <c r="H48" s="430">
        <v>23233.803014553021</v>
      </c>
      <c r="I48" s="430">
        <v>6205547.1552674677</v>
      </c>
      <c r="J48" s="431">
        <v>1</v>
      </c>
      <c r="K48" s="432" t="s">
        <v>263</v>
      </c>
      <c r="L48" s="433">
        <v>6205547.1552674677</v>
      </c>
      <c r="M48" s="434">
        <v>6007362.2177090049</v>
      </c>
      <c r="N48" s="434">
        <v>1833032.9705866035</v>
      </c>
      <c r="O48" s="434">
        <v>2513541.501464373</v>
      </c>
      <c r="P48" s="434">
        <v>22944.943422666369</v>
      </c>
      <c r="Q48" s="435">
        <f t="shared" si="7"/>
        <v>10376881.633182647</v>
      </c>
      <c r="R48" s="436">
        <v>1</v>
      </c>
      <c r="S48" s="484" t="s">
        <v>263</v>
      </c>
      <c r="T48" s="433">
        <f t="shared" si="10"/>
        <v>10376881.633182647</v>
      </c>
      <c r="U48" s="219">
        <f t="shared" si="8"/>
        <v>67.219446948758033</v>
      </c>
      <c r="V48" s="405">
        <f t="shared" si="8"/>
        <v>0</v>
      </c>
      <c r="W48" s="220">
        <f t="shared" si="9"/>
        <v>67.219446948758033</v>
      </c>
    </row>
    <row r="49" spans="1:24" s="221" customFormat="1" ht="20.100000000000001" customHeight="1" x14ac:dyDescent="0.3">
      <c r="A49" s="415" t="s">
        <v>400</v>
      </c>
      <c r="B49" s="428" t="s">
        <v>444</v>
      </c>
      <c r="C49" s="428"/>
      <c r="D49" s="429"/>
      <c r="E49" s="430">
        <v>900000</v>
      </c>
      <c r="F49" s="430">
        <v>0</v>
      </c>
      <c r="G49" s="430">
        <v>0</v>
      </c>
      <c r="H49" s="430">
        <v>0</v>
      </c>
      <c r="I49" s="430">
        <v>900000</v>
      </c>
      <c r="J49" s="431">
        <v>6</v>
      </c>
      <c r="K49" s="432" t="s">
        <v>367</v>
      </c>
      <c r="L49" s="433">
        <f>I49/J49</f>
        <v>150000</v>
      </c>
      <c r="M49" s="434">
        <v>900000</v>
      </c>
      <c r="N49" s="434">
        <v>0</v>
      </c>
      <c r="O49" s="434">
        <v>0</v>
      </c>
      <c r="P49" s="434">
        <v>0</v>
      </c>
      <c r="Q49" s="435">
        <f t="shared" si="7"/>
        <v>900000</v>
      </c>
      <c r="R49" s="436">
        <v>6</v>
      </c>
      <c r="S49" s="484" t="s">
        <v>367</v>
      </c>
      <c r="T49" s="433">
        <f>Q49/R49</f>
        <v>150000</v>
      </c>
      <c r="U49" s="219">
        <f t="shared" si="8"/>
        <v>0</v>
      </c>
      <c r="V49" s="405">
        <f t="shared" si="8"/>
        <v>0</v>
      </c>
      <c r="W49" s="220">
        <f t="shared" si="9"/>
        <v>0</v>
      </c>
    </row>
    <row r="50" spans="1:24" ht="20.100000000000001" customHeight="1" x14ac:dyDescent="0.3">
      <c r="A50" s="406" t="s">
        <v>401</v>
      </c>
      <c r="B50" s="439" t="s">
        <v>352</v>
      </c>
      <c r="C50" s="407" t="s">
        <v>485</v>
      </c>
      <c r="D50" s="408">
        <v>121</v>
      </c>
      <c r="E50" s="430">
        <v>80383327.519999996</v>
      </c>
      <c r="F50" s="430">
        <v>774818.55384668196</v>
      </c>
      <c r="G50" s="430">
        <v>2316871.2681070794</v>
      </c>
      <c r="H50" s="430">
        <v>23904196.895154566</v>
      </c>
      <c r="I50" s="430">
        <v>107379214.23710833</v>
      </c>
      <c r="J50" s="431">
        <v>987</v>
      </c>
      <c r="K50" s="432" t="s">
        <v>262</v>
      </c>
      <c r="L50" s="440">
        <v>108793.53012878251</v>
      </c>
      <c r="M50" s="434">
        <v>47874915.192439824</v>
      </c>
      <c r="N50" s="434">
        <v>415806.92251806991</v>
      </c>
      <c r="O50" s="434">
        <v>1280657.0160072639</v>
      </c>
      <c r="P50" s="434">
        <v>30427522.32294682</v>
      </c>
      <c r="Q50" s="435">
        <f t="shared" si="7"/>
        <v>79998901.453911975</v>
      </c>
      <c r="R50" s="436">
        <v>1191</v>
      </c>
      <c r="S50" s="484" t="s">
        <v>262</v>
      </c>
      <c r="T50" s="411">
        <f t="shared" si="10"/>
        <v>67169.522631328276</v>
      </c>
      <c r="U50" s="219">
        <f t="shared" si="8"/>
        <v>-25.498708458358426</v>
      </c>
      <c r="V50" s="405">
        <f t="shared" si="8"/>
        <v>20.668693009118542</v>
      </c>
      <c r="W50" s="220">
        <f t="shared" si="9"/>
        <v>-38.259634969269328</v>
      </c>
    </row>
    <row r="51" spans="1:24" s="221" customFormat="1" ht="20.100000000000001" customHeight="1" x14ac:dyDescent="0.3">
      <c r="A51" s="415" t="s">
        <v>402</v>
      </c>
      <c r="B51" s="427" t="s">
        <v>445</v>
      </c>
      <c r="C51" s="428"/>
      <c r="D51" s="429">
        <v>122</v>
      </c>
      <c r="E51" s="430">
        <v>213838942.77371445</v>
      </c>
      <c r="F51" s="430">
        <v>793702.17435170431</v>
      </c>
      <c r="G51" s="430">
        <v>2373337.2853039005</v>
      </c>
      <c r="H51" s="430">
        <v>24486782.044160619</v>
      </c>
      <c r="I51" s="430">
        <v>241492764.27753067</v>
      </c>
      <c r="J51" s="431">
        <v>1</v>
      </c>
      <c r="K51" s="432" t="s">
        <v>267</v>
      </c>
      <c r="L51" s="433">
        <v>241492764.27753067</v>
      </c>
      <c r="M51" s="434">
        <v>304313519.4596585</v>
      </c>
      <c r="N51" s="434">
        <v>425940.83075918054</v>
      </c>
      <c r="O51" s="434">
        <v>1311868.7635413327</v>
      </c>
      <c r="P51" s="434">
        <v>31169091.793117646</v>
      </c>
      <c r="Q51" s="435">
        <f t="shared" si="7"/>
        <v>337220420.84707665</v>
      </c>
      <c r="R51" s="436">
        <v>1</v>
      </c>
      <c r="S51" s="484" t="s">
        <v>267</v>
      </c>
      <c r="T51" s="433">
        <f t="shared" si="10"/>
        <v>337220420.84707665</v>
      </c>
      <c r="U51" s="219">
        <f t="shared" si="8"/>
        <v>39.639968864463746</v>
      </c>
      <c r="V51" s="405">
        <f t="shared" si="8"/>
        <v>0</v>
      </c>
      <c r="W51" s="220">
        <f t="shared" si="9"/>
        <v>39.639968864463746</v>
      </c>
    </row>
    <row r="52" spans="1:24" s="221" customFormat="1" ht="20.100000000000001" customHeight="1" x14ac:dyDescent="0.3">
      <c r="A52" s="415" t="s">
        <v>403</v>
      </c>
      <c r="B52" s="428" t="s">
        <v>446</v>
      </c>
      <c r="C52" s="428"/>
      <c r="D52" s="429">
        <v>123</v>
      </c>
      <c r="E52" s="430">
        <v>41465233.024620645</v>
      </c>
      <c r="F52" s="430">
        <v>791931.83492935868</v>
      </c>
      <c r="G52" s="430">
        <v>2368043.5961916987</v>
      </c>
      <c r="H52" s="430">
        <v>24432164.686441299</v>
      </c>
      <c r="I52" s="430">
        <v>69057373.142183006</v>
      </c>
      <c r="J52" s="431">
        <v>1</v>
      </c>
      <c r="K52" s="432" t="s">
        <v>267</v>
      </c>
      <c r="L52" s="433">
        <v>69057373.142183006</v>
      </c>
      <c r="M52" s="434">
        <v>44909690.910231739</v>
      </c>
      <c r="N52" s="434">
        <v>424990.77686157636</v>
      </c>
      <c r="O52" s="434">
        <v>1308942.6622100137</v>
      </c>
      <c r="P52" s="434">
        <v>31099569.655289128</v>
      </c>
      <c r="Q52" s="404">
        <f t="shared" si="7"/>
        <v>77743194.004592463</v>
      </c>
      <c r="R52" s="357">
        <v>1</v>
      </c>
      <c r="S52" s="485" t="s">
        <v>267</v>
      </c>
      <c r="T52" s="433">
        <f t="shared" si="10"/>
        <v>77743194.004592463</v>
      </c>
      <c r="U52" s="219">
        <f t="shared" si="8"/>
        <v>12.577687895144987</v>
      </c>
      <c r="V52" s="405">
        <f t="shared" si="8"/>
        <v>0</v>
      </c>
      <c r="W52" s="220">
        <f t="shared" si="9"/>
        <v>12.577687895144987</v>
      </c>
    </row>
    <row r="53" spans="1:24" ht="20.100000000000001" customHeight="1" x14ac:dyDescent="0.3">
      <c r="A53" s="406" t="s">
        <v>404</v>
      </c>
      <c r="B53" s="439" t="s">
        <v>447</v>
      </c>
      <c r="C53" s="407" t="s">
        <v>483</v>
      </c>
      <c r="D53" s="408">
        <v>126</v>
      </c>
      <c r="E53" s="405">
        <v>24491089.682131227</v>
      </c>
      <c r="F53" s="405">
        <v>549154.94571946759</v>
      </c>
      <c r="G53" s="405">
        <v>1632903.8317564586</v>
      </c>
      <c r="H53" s="405">
        <v>224470.73071107423</v>
      </c>
      <c r="I53" s="405">
        <v>26897619.190318227</v>
      </c>
      <c r="J53" s="441">
        <v>1</v>
      </c>
      <c r="K53" s="442" t="s">
        <v>263</v>
      </c>
      <c r="L53" s="411">
        <v>26897619.190318227</v>
      </c>
      <c r="M53" s="434">
        <v>25423212.095380217</v>
      </c>
      <c r="N53" s="434">
        <v>1107871.5450149211</v>
      </c>
      <c r="O53" s="434">
        <v>1681566.1643504342</v>
      </c>
      <c r="P53" s="434">
        <v>168217.55053354532</v>
      </c>
      <c r="Q53" s="435">
        <f t="shared" si="7"/>
        <v>28380867.355279118</v>
      </c>
      <c r="R53" s="436">
        <v>1</v>
      </c>
      <c r="S53" s="486" t="s">
        <v>263</v>
      </c>
      <c r="T53" s="433">
        <f t="shared" si="10"/>
        <v>28380867.355279118</v>
      </c>
      <c r="U53" s="219">
        <f t="shared" si="8"/>
        <v>5.5144217577992354</v>
      </c>
      <c r="V53" s="405">
        <f t="shared" si="8"/>
        <v>0</v>
      </c>
      <c r="W53" s="220">
        <f t="shared" si="9"/>
        <v>5.5144217577992354</v>
      </c>
    </row>
    <row r="54" spans="1:24" ht="20.100000000000001" customHeight="1" x14ac:dyDescent="0.3">
      <c r="A54" s="406" t="s">
        <v>406</v>
      </c>
      <c r="B54" s="407" t="s">
        <v>449</v>
      </c>
      <c r="C54" s="407" t="s">
        <v>499</v>
      </c>
      <c r="D54" s="408"/>
      <c r="E54" s="405">
        <v>5587636.5714122979</v>
      </c>
      <c r="F54" s="405">
        <v>155215.69540170074</v>
      </c>
      <c r="G54" s="405">
        <v>461531.49624851975</v>
      </c>
      <c r="H54" s="405">
        <v>63445.446200981307</v>
      </c>
      <c r="I54" s="405">
        <v>6267829.2092635008</v>
      </c>
      <c r="J54" s="441">
        <v>2</v>
      </c>
      <c r="K54" s="442" t="s">
        <v>367</v>
      </c>
      <c r="L54" s="433">
        <f t="shared" ref="L54" si="12">I54/J54</f>
        <v>3133914.6046317504</v>
      </c>
      <c r="M54" s="438">
        <v>0</v>
      </c>
      <c r="N54" s="438">
        <v>0</v>
      </c>
      <c r="O54" s="438">
        <v>0</v>
      </c>
      <c r="P54" s="438">
        <v>0</v>
      </c>
      <c r="Q54" s="404">
        <f t="shared" si="7"/>
        <v>0</v>
      </c>
      <c r="R54" s="357">
        <v>0</v>
      </c>
      <c r="S54" s="487" t="s">
        <v>367</v>
      </c>
      <c r="T54" s="433">
        <v>0</v>
      </c>
      <c r="U54" s="219">
        <v>100</v>
      </c>
      <c r="V54" s="405">
        <v>100</v>
      </c>
      <c r="W54" s="220">
        <v>-100</v>
      </c>
    </row>
    <row r="55" spans="1:24" ht="20.100000000000001" customHeight="1" x14ac:dyDescent="0.3">
      <c r="A55" s="406" t="s">
        <v>407</v>
      </c>
      <c r="B55" s="407" t="s">
        <v>450</v>
      </c>
      <c r="C55" s="407" t="s">
        <v>498</v>
      </c>
      <c r="D55" s="408"/>
      <c r="E55" s="430">
        <v>18858568.310271379</v>
      </c>
      <c r="F55" s="430">
        <v>472757.3568521589</v>
      </c>
      <c r="G55" s="430">
        <v>1501287.1116377914</v>
      </c>
      <c r="H55" s="430">
        <v>148417.50394548394</v>
      </c>
      <c r="I55" s="430">
        <v>20981030.282706812</v>
      </c>
      <c r="J55" s="431">
        <v>2867</v>
      </c>
      <c r="K55" s="432" t="s">
        <v>250</v>
      </c>
      <c r="L55" s="411">
        <v>7318.1131087222921</v>
      </c>
      <c r="M55" s="438">
        <v>19698514.07864248</v>
      </c>
      <c r="N55" s="438">
        <v>632767.65770426206</v>
      </c>
      <c r="O55" s="438">
        <v>1422077.7689172418</v>
      </c>
      <c r="P55" s="438">
        <v>124870.3584260731</v>
      </c>
      <c r="Q55" s="404">
        <f t="shared" si="7"/>
        <v>21878229.863690056</v>
      </c>
      <c r="R55" s="357">
        <v>2993</v>
      </c>
      <c r="S55" s="485" t="s">
        <v>250</v>
      </c>
      <c r="T55" s="411">
        <f t="shared" si="10"/>
        <v>7309.7994866989829</v>
      </c>
      <c r="U55" s="219">
        <f t="shared" si="8"/>
        <v>4.2762417712286629</v>
      </c>
      <c r="V55" s="405">
        <f t="shared" si="8"/>
        <v>4.3948378095570284</v>
      </c>
      <c r="W55" s="220">
        <f t="shared" si="9"/>
        <v>-0.11360335512442807</v>
      </c>
    </row>
    <row r="56" spans="1:24" s="221" customFormat="1" ht="20.100000000000001" customHeight="1" x14ac:dyDescent="0.3">
      <c r="A56" s="415" t="s">
        <v>408</v>
      </c>
      <c r="B56" s="428" t="s">
        <v>451</v>
      </c>
      <c r="C56" s="428" t="s">
        <v>487</v>
      </c>
      <c r="D56" s="429">
        <v>128</v>
      </c>
      <c r="E56" s="430">
        <v>18447724.344993226</v>
      </c>
      <c r="F56" s="430">
        <v>438502.70950995665</v>
      </c>
      <c r="G56" s="430">
        <v>1293145.8245858361</v>
      </c>
      <c r="H56" s="430">
        <v>672776.03771910584</v>
      </c>
      <c r="I56" s="430">
        <v>20852148.916808125</v>
      </c>
      <c r="J56" s="431">
        <v>194</v>
      </c>
      <c r="K56" s="432" t="s">
        <v>250</v>
      </c>
      <c r="L56" s="433">
        <v>107485.30369488725</v>
      </c>
      <c r="M56" s="434">
        <v>21564134.054968286</v>
      </c>
      <c r="N56" s="434">
        <v>287638.368739489</v>
      </c>
      <c r="O56" s="434">
        <v>1263284.5269951893</v>
      </c>
      <c r="P56" s="434">
        <v>652099.7688496171</v>
      </c>
      <c r="Q56" s="404">
        <f t="shared" si="7"/>
        <v>23767156.719552584</v>
      </c>
      <c r="R56" s="357">
        <v>155</v>
      </c>
      <c r="S56" s="485" t="s">
        <v>250</v>
      </c>
      <c r="T56" s="433">
        <f t="shared" si="10"/>
        <v>153336.49496485537</v>
      </c>
      <c r="U56" s="219">
        <f t="shared" si="8"/>
        <v>13.979411975111985</v>
      </c>
      <c r="V56" s="405">
        <f t="shared" si="8"/>
        <v>-20.103092783505154</v>
      </c>
      <c r="W56" s="220">
        <f t="shared" si="9"/>
        <v>42.658102730140151</v>
      </c>
    </row>
    <row r="57" spans="1:24" s="221" customFormat="1" ht="20.100000000000001" customHeight="1" x14ac:dyDescent="0.3">
      <c r="A57" s="415" t="s">
        <v>409</v>
      </c>
      <c r="B57" s="428" t="s">
        <v>452</v>
      </c>
      <c r="C57" s="428"/>
      <c r="D57" s="429">
        <v>129</v>
      </c>
      <c r="E57" s="430">
        <v>15567494.149503028</v>
      </c>
      <c r="F57" s="430">
        <v>425967.8858768479</v>
      </c>
      <c r="G57" s="430">
        <v>1256180.5915518398</v>
      </c>
      <c r="H57" s="430">
        <v>653544.39149549406</v>
      </c>
      <c r="I57" s="430">
        <v>17903187.018427208</v>
      </c>
      <c r="J57" s="431">
        <v>19632</v>
      </c>
      <c r="K57" s="432" t="s">
        <v>250</v>
      </c>
      <c r="L57" s="433">
        <v>911.93902905599066</v>
      </c>
      <c r="M57" s="434">
        <v>19008445.404998764</v>
      </c>
      <c r="N57" s="434">
        <v>279416.07924373233</v>
      </c>
      <c r="O57" s="434">
        <v>1227172.8943851737</v>
      </c>
      <c r="P57" s="434">
        <v>633459.16431867681</v>
      </c>
      <c r="Q57" s="404">
        <f t="shared" si="7"/>
        <v>21148493.542946346</v>
      </c>
      <c r="R57" s="357">
        <v>28731</v>
      </c>
      <c r="S57" s="485" t="s">
        <v>250</v>
      </c>
      <c r="T57" s="433">
        <f t="shared" si="10"/>
        <v>736.086232395195</v>
      </c>
      <c r="U57" s="219">
        <f t="shared" si="8"/>
        <v>18.126976616950056</v>
      </c>
      <c r="V57" s="405">
        <f t="shared" si="8"/>
        <v>46.347799511002449</v>
      </c>
      <c r="W57" s="220">
        <f t="shared" si="9"/>
        <v>-19.283394071074326</v>
      </c>
    </row>
    <row r="58" spans="1:24" s="221" customFormat="1" ht="20.100000000000001" customHeight="1" x14ac:dyDescent="0.3">
      <c r="A58" s="437" t="s">
        <v>523</v>
      </c>
      <c r="B58" s="428" t="s">
        <v>529</v>
      </c>
      <c r="C58" s="428"/>
      <c r="D58" s="429">
        <v>129</v>
      </c>
      <c r="E58" s="430"/>
      <c r="F58" s="430"/>
      <c r="G58" s="430"/>
      <c r="H58" s="430"/>
      <c r="I58" s="430"/>
      <c r="J58" s="431"/>
      <c r="K58" s="432"/>
      <c r="L58" s="433"/>
      <c r="M58" s="438">
        <v>48570</v>
      </c>
      <c r="N58" s="438">
        <v>0</v>
      </c>
      <c r="O58" s="438">
        <v>0</v>
      </c>
      <c r="P58" s="438">
        <v>0</v>
      </c>
      <c r="Q58" s="404">
        <f t="shared" si="7"/>
        <v>48570</v>
      </c>
      <c r="R58" s="357">
        <v>10</v>
      </c>
      <c r="S58" s="488" t="s">
        <v>250</v>
      </c>
      <c r="T58" s="443">
        <f>Q58/R58</f>
        <v>4857</v>
      </c>
      <c r="U58" s="219">
        <v>100</v>
      </c>
      <c r="V58" s="405">
        <v>100</v>
      </c>
      <c r="W58" s="220">
        <v>100</v>
      </c>
    </row>
    <row r="59" spans="1:24" s="221" customFormat="1" ht="20.100000000000001" customHeight="1" x14ac:dyDescent="0.3">
      <c r="A59" s="406" t="s">
        <v>410</v>
      </c>
      <c r="B59" s="428" t="s">
        <v>453</v>
      </c>
      <c r="C59" s="428" t="s">
        <v>496</v>
      </c>
      <c r="D59" s="429" t="s">
        <v>495</v>
      </c>
      <c r="E59" s="430">
        <v>12375077.896162828</v>
      </c>
      <c r="F59" s="430">
        <v>283654.41411129531</v>
      </c>
      <c r="G59" s="430">
        <v>818274.26498267497</v>
      </c>
      <c r="H59" s="430">
        <v>848093.32036729075</v>
      </c>
      <c r="I59" s="430">
        <v>14325099.89562409</v>
      </c>
      <c r="J59" s="431">
        <v>9656</v>
      </c>
      <c r="K59" s="432" t="s">
        <v>250</v>
      </c>
      <c r="L59" s="433">
        <v>1483.5438997125198</v>
      </c>
      <c r="M59" s="438">
        <v>14153007.106015498</v>
      </c>
      <c r="N59" s="438">
        <v>472547.31288053538</v>
      </c>
      <c r="O59" s="438">
        <v>917733.27288839268</v>
      </c>
      <c r="P59" s="438">
        <v>692069.1876357029</v>
      </c>
      <c r="Q59" s="404">
        <f t="shared" si="7"/>
        <v>16235356.879420128</v>
      </c>
      <c r="R59" s="357">
        <v>23424</v>
      </c>
      <c r="S59" s="485" t="s">
        <v>250</v>
      </c>
      <c r="T59" s="433">
        <f t="shared" si="10"/>
        <v>693.10779027579099</v>
      </c>
      <c r="U59" s="219">
        <f t="shared" si="8"/>
        <v>13.335034294452402</v>
      </c>
      <c r="V59" s="444">
        <f t="shared" si="8"/>
        <v>142.58492129246065</v>
      </c>
      <c r="W59" s="220">
        <f t="shared" si="9"/>
        <v>-53.280264209902995</v>
      </c>
      <c r="X59" s="221" t="s">
        <v>479</v>
      </c>
    </row>
    <row r="60" spans="1:24" s="221" customFormat="1" ht="20.100000000000001" hidden="1" customHeight="1" x14ac:dyDescent="0.3">
      <c r="A60" s="445">
        <v>142</v>
      </c>
      <c r="B60" s="428" t="s">
        <v>460</v>
      </c>
      <c r="C60" s="428"/>
      <c r="D60" s="429"/>
      <c r="E60" s="430"/>
      <c r="F60" s="430"/>
      <c r="G60" s="430"/>
      <c r="H60" s="430"/>
      <c r="I60" s="430"/>
      <c r="J60" s="431"/>
      <c r="K60" s="432"/>
      <c r="L60" s="433"/>
      <c r="M60" s="434">
        <v>0</v>
      </c>
      <c r="N60" s="434">
        <v>0</v>
      </c>
      <c r="O60" s="434">
        <v>0</v>
      </c>
      <c r="P60" s="434">
        <v>0</v>
      </c>
      <c r="Q60" s="404">
        <f t="shared" si="7"/>
        <v>0</v>
      </c>
      <c r="R60" s="357"/>
      <c r="S60" s="487" t="s">
        <v>250</v>
      </c>
      <c r="T60" s="433"/>
      <c r="U60" s="219"/>
      <c r="V60" s="444"/>
      <c r="W60" s="220"/>
    </row>
    <row r="61" spans="1:24" s="221" customFormat="1" ht="20.100000000000001" customHeight="1" x14ac:dyDescent="0.3">
      <c r="A61" s="415" t="s">
        <v>425</v>
      </c>
      <c r="B61" s="428" t="s">
        <v>266</v>
      </c>
      <c r="C61" s="428" t="s">
        <v>500</v>
      </c>
      <c r="D61" s="429">
        <v>144</v>
      </c>
      <c r="E61" s="430">
        <v>285200991.33100647</v>
      </c>
      <c r="F61" s="430">
        <v>6163785.7082102653</v>
      </c>
      <c r="G61" s="430">
        <v>24212252.978591345</v>
      </c>
      <c r="H61" s="430">
        <v>54082898.670739584</v>
      </c>
      <c r="I61" s="430">
        <v>369659928.68854767</v>
      </c>
      <c r="J61" s="431">
        <v>2500000</v>
      </c>
      <c r="K61" s="432" t="s">
        <v>250</v>
      </c>
      <c r="L61" s="433">
        <v>147.86397147541908</v>
      </c>
      <c r="M61" s="434">
        <v>361741019.06727058</v>
      </c>
      <c r="N61" s="434">
        <v>3724052.9446581886</v>
      </c>
      <c r="O61" s="434">
        <v>15630132.143929973</v>
      </c>
      <c r="P61" s="434">
        <v>79928005.325282872</v>
      </c>
      <c r="Q61" s="404">
        <f t="shared" si="7"/>
        <v>461023209.48114157</v>
      </c>
      <c r="R61" s="357">
        <v>796409</v>
      </c>
      <c r="S61" s="485" t="s">
        <v>250</v>
      </c>
      <c r="T61" s="433">
        <f t="shared" si="10"/>
        <v>578.87744799611949</v>
      </c>
      <c r="U61" s="219">
        <f t="shared" si="8"/>
        <v>24.715494891947262</v>
      </c>
      <c r="V61" s="405">
        <f t="shared" si="8"/>
        <v>-68.143640000000005</v>
      </c>
      <c r="W61" s="220">
        <f t="shared" si="9"/>
        <v>291.49323680403927</v>
      </c>
    </row>
    <row r="62" spans="1:24" s="221" customFormat="1" ht="20.100000000000001" customHeight="1" x14ac:dyDescent="0.3">
      <c r="A62" s="415" t="s">
        <v>426</v>
      </c>
      <c r="B62" s="428" t="s">
        <v>465</v>
      </c>
      <c r="C62" s="428" t="s">
        <v>500</v>
      </c>
      <c r="D62" s="429">
        <v>145</v>
      </c>
      <c r="E62" s="430">
        <v>230455042.6355702</v>
      </c>
      <c r="F62" s="430">
        <v>6724444.0627774689</v>
      </c>
      <c r="G62" s="430">
        <v>26409956.555242773</v>
      </c>
      <c r="H62" s="430">
        <v>59002804.845469415</v>
      </c>
      <c r="I62" s="430">
        <v>322592248.09905982</v>
      </c>
      <c r="J62" s="431">
        <v>11512</v>
      </c>
      <c r="K62" s="432" t="s">
        <v>250</v>
      </c>
      <c r="L62" s="433">
        <v>28022.259216388102</v>
      </c>
      <c r="M62" s="434">
        <v>240963067.80727059</v>
      </c>
      <c r="N62" s="434">
        <v>3724052.9446581886</v>
      </c>
      <c r="O62" s="434">
        <v>15630132.143929973</v>
      </c>
      <c r="P62" s="434">
        <v>79928005.325282872</v>
      </c>
      <c r="Q62" s="404">
        <f t="shared" si="7"/>
        <v>340245258.22114164</v>
      </c>
      <c r="R62" s="357">
        <v>24556</v>
      </c>
      <c r="S62" s="485" t="s">
        <v>250</v>
      </c>
      <c r="T62" s="433">
        <f t="shared" si="10"/>
        <v>13855.890952155954</v>
      </c>
      <c r="U62" s="219">
        <f t="shared" si="8"/>
        <v>5.4722363063916619</v>
      </c>
      <c r="V62" s="405">
        <f t="shared" si="8"/>
        <v>113.30785267546908</v>
      </c>
      <c r="W62" s="220">
        <f t="shared" si="9"/>
        <v>-50.553983370289103</v>
      </c>
    </row>
    <row r="63" spans="1:24" s="221" customFormat="1" ht="20.100000000000001" customHeight="1" x14ac:dyDescent="0.3">
      <c r="A63" s="415" t="s">
        <v>427</v>
      </c>
      <c r="B63" s="428" t="s">
        <v>353</v>
      </c>
      <c r="C63" s="428" t="s">
        <v>500</v>
      </c>
      <c r="D63" s="429">
        <v>146</v>
      </c>
      <c r="E63" s="430">
        <v>212210198.67418796</v>
      </c>
      <c r="F63" s="430">
        <v>6156966.7883019885</v>
      </c>
      <c r="G63" s="430">
        <v>24180839.132575709</v>
      </c>
      <c r="H63" s="430">
        <v>54022545.284261286</v>
      </c>
      <c r="I63" s="430">
        <v>296570549.87932694</v>
      </c>
      <c r="J63" s="431">
        <v>38833</v>
      </c>
      <c r="K63" s="432" t="s">
        <v>250</v>
      </c>
      <c r="L63" s="433">
        <v>7637.0754224326456</v>
      </c>
      <c r="M63" s="434">
        <v>241633439.7972706</v>
      </c>
      <c r="N63" s="434">
        <v>3724052.9446581886</v>
      </c>
      <c r="O63" s="434">
        <v>15630132.143929973</v>
      </c>
      <c r="P63" s="434">
        <v>79928005.325282872</v>
      </c>
      <c r="Q63" s="404">
        <f t="shared" si="7"/>
        <v>340915630.21114165</v>
      </c>
      <c r="R63" s="357">
        <v>1976164</v>
      </c>
      <c r="S63" s="485" t="s">
        <v>250</v>
      </c>
      <c r="T63" s="433">
        <f t="shared" si="10"/>
        <v>172.51383499099347</v>
      </c>
      <c r="U63" s="219">
        <f t="shared" si="8"/>
        <v>14.952624375501374</v>
      </c>
      <c r="V63" s="405">
        <f t="shared" si="8"/>
        <v>4988.8780161203103</v>
      </c>
      <c r="W63" s="220">
        <f t="shared" si="9"/>
        <v>-97.741100808245747</v>
      </c>
    </row>
    <row r="64" spans="1:24" s="221" customFormat="1" ht="20.100000000000001" customHeight="1" x14ac:dyDescent="0.3">
      <c r="A64" s="415" t="s">
        <v>428</v>
      </c>
      <c r="B64" s="427" t="s">
        <v>268</v>
      </c>
      <c r="C64" s="428" t="s">
        <v>501</v>
      </c>
      <c r="D64" s="429">
        <v>147</v>
      </c>
      <c r="E64" s="430">
        <v>16558539.254221909</v>
      </c>
      <c r="F64" s="430">
        <v>384959.56200818648</v>
      </c>
      <c r="G64" s="430">
        <v>1093319.6799050546</v>
      </c>
      <c r="H64" s="430">
        <v>5362169.829212754</v>
      </c>
      <c r="I64" s="430">
        <v>23398988.325347904</v>
      </c>
      <c r="J64" s="431">
        <v>131280</v>
      </c>
      <c r="K64" s="432" t="s">
        <v>269</v>
      </c>
      <c r="L64" s="433">
        <v>178.23726634177257</v>
      </c>
      <c r="M64" s="434">
        <v>21080446.828420989</v>
      </c>
      <c r="N64" s="434">
        <v>448387.50834445271</v>
      </c>
      <c r="O64" s="434">
        <v>933680.23173330713</v>
      </c>
      <c r="P64" s="434">
        <v>3574581.9544482273</v>
      </c>
      <c r="Q64" s="435">
        <f t="shared" si="7"/>
        <v>26037096.522946976</v>
      </c>
      <c r="R64" s="431">
        <v>180813</v>
      </c>
      <c r="S64" s="484" t="s">
        <v>269</v>
      </c>
      <c r="T64" s="446">
        <f t="shared" si="10"/>
        <v>144.0001356260168</v>
      </c>
      <c r="U64" s="353">
        <f t="shared" si="8"/>
        <v>11.27445409569795</v>
      </c>
      <c r="V64" s="447">
        <f t="shared" si="8"/>
        <v>37.730804387568554</v>
      </c>
      <c r="W64" s="354">
        <f t="shared" si="9"/>
        <v>-19.208738676515363</v>
      </c>
    </row>
    <row r="65" spans="1:25" s="249" customFormat="1" ht="22.5" customHeight="1" thickBot="1" x14ac:dyDescent="0.35">
      <c r="A65" s="448"/>
      <c r="B65" s="419" t="s">
        <v>355</v>
      </c>
      <c r="C65" s="419"/>
      <c r="D65" s="420"/>
      <c r="E65" s="449">
        <v>1748722919.7544377</v>
      </c>
      <c r="F65" s="449">
        <v>40325797.574191779</v>
      </c>
      <c r="G65" s="449">
        <v>150873989.68273804</v>
      </c>
      <c r="H65" s="449">
        <v>374030999.99378061</v>
      </c>
      <c r="I65" s="449">
        <v>2313953707.0051484</v>
      </c>
      <c r="J65" s="337"/>
      <c r="K65" s="338"/>
      <c r="L65" s="339"/>
      <c r="M65" s="449">
        <f>SUM(M34:M64)</f>
        <v>2048105476.1955638</v>
      </c>
      <c r="N65" s="449">
        <f t="shared" ref="N65:P65" si="13">SUM(N34:N64)</f>
        <v>30207667.779645711</v>
      </c>
      <c r="O65" s="449">
        <f t="shared" si="13"/>
        <v>103957381.35010083</v>
      </c>
      <c r="P65" s="449">
        <f t="shared" si="13"/>
        <v>520072787.45614952</v>
      </c>
      <c r="Q65" s="340">
        <f>SUM(Q34:Q64)</f>
        <v>2702343312.7814603</v>
      </c>
      <c r="R65" s="341"/>
      <c r="S65" s="489"/>
      <c r="T65" s="342"/>
      <c r="U65" s="248"/>
      <c r="V65" s="248"/>
      <c r="W65" s="248"/>
      <c r="X65" s="302"/>
      <c r="Y65" s="302"/>
    </row>
    <row r="66" spans="1:25" s="222" customFormat="1" ht="20.100000000000001" customHeight="1" thickBot="1" x14ac:dyDescent="0.4">
      <c r="A66" s="343">
        <v>888</v>
      </c>
      <c r="B66" s="450" t="s">
        <v>366</v>
      </c>
      <c r="C66" s="173"/>
      <c r="D66" s="344"/>
      <c r="E66" s="345">
        <v>0</v>
      </c>
      <c r="F66" s="345">
        <v>188318433.06</v>
      </c>
      <c r="G66" s="345">
        <v>1131262749.0600004</v>
      </c>
      <c r="H66" s="346">
        <v>0</v>
      </c>
      <c r="I66" s="345">
        <v>1319581182.1200004</v>
      </c>
      <c r="J66" s="451">
        <v>77</v>
      </c>
      <c r="K66" s="452" t="s">
        <v>251</v>
      </c>
      <c r="L66" s="453">
        <v>17137417.949610393</v>
      </c>
      <c r="M66" s="454">
        <v>-5.4569682106375694E-11</v>
      </c>
      <c r="N66" s="454">
        <v>119466856.14</v>
      </c>
      <c r="O66" s="454">
        <v>342708502.08000004</v>
      </c>
      <c r="P66" s="454">
        <v>0</v>
      </c>
      <c r="Q66" s="455">
        <f t="shared" ref="Q66" si="14">SUM(M66:P66)</f>
        <v>462175358.22000003</v>
      </c>
      <c r="R66" s="456">
        <v>77</v>
      </c>
      <c r="S66" s="490" t="s">
        <v>251</v>
      </c>
      <c r="T66" s="457">
        <f>Q66/R66</f>
        <v>6002277.3794805203</v>
      </c>
      <c r="U66" s="96"/>
      <c r="V66" s="96"/>
      <c r="W66" s="96"/>
    </row>
    <row r="67" spans="1:25" s="251" customFormat="1" ht="20.100000000000001" customHeight="1" x14ac:dyDescent="0.3">
      <c r="A67" s="458"/>
      <c r="B67" s="459" t="s">
        <v>364</v>
      </c>
      <c r="C67" s="459"/>
      <c r="D67" s="460"/>
      <c r="E67" s="461">
        <v>3233069141.076622</v>
      </c>
      <c r="F67" s="461">
        <v>269364920.43000001</v>
      </c>
      <c r="G67" s="461">
        <v>1438558871.0400002</v>
      </c>
      <c r="H67" s="461">
        <v>700986947.67999983</v>
      </c>
      <c r="I67" s="461">
        <v>5641979880.2266216</v>
      </c>
      <c r="J67" s="347"/>
      <c r="K67" s="348"/>
      <c r="L67" s="349"/>
      <c r="M67" s="462">
        <f>M32+M65+M66</f>
        <v>3754384667.8399992</v>
      </c>
      <c r="N67" s="462">
        <f t="shared" ref="N67" si="15">N32+N65+N66</f>
        <v>177734623.51999998</v>
      </c>
      <c r="O67" s="462">
        <f>O32+O65+O66</f>
        <v>551916534.99000001</v>
      </c>
      <c r="P67" s="462">
        <f>P32+P65+P66</f>
        <v>1000988461.4300001</v>
      </c>
      <c r="Q67" s="462">
        <f>Q32+Q65+Q66</f>
        <v>5485024287.7800016</v>
      </c>
      <c r="R67" s="350"/>
      <c r="S67" s="491"/>
      <c r="T67" s="351"/>
      <c r="U67" s="352"/>
      <c r="V67" s="352"/>
      <c r="W67" s="352"/>
      <c r="X67" s="302"/>
      <c r="Y67" s="302"/>
    </row>
    <row r="69" spans="1:25" ht="21" x14ac:dyDescent="0.3">
      <c r="M69" s="282"/>
      <c r="N69" s="282"/>
      <c r="O69" s="282"/>
      <c r="P69" s="282"/>
      <c r="Q69" s="283"/>
    </row>
    <row r="70" spans="1:25" x14ac:dyDescent="0.3">
      <c r="M70" s="282"/>
      <c r="N70" s="282"/>
      <c r="O70" s="282"/>
      <c r="P70" s="282"/>
      <c r="Q70" s="282"/>
    </row>
    <row r="72" spans="1:25" ht="28.5" x14ac:dyDescent="0.45">
      <c r="B72" s="293"/>
    </row>
  </sheetData>
  <mergeCells count="7">
    <mergeCell ref="A33:W33"/>
    <mergeCell ref="A1:W1"/>
    <mergeCell ref="E3:L3"/>
    <mergeCell ref="M3:T3"/>
    <mergeCell ref="U3:W3"/>
    <mergeCell ref="A5:W5"/>
    <mergeCell ref="A2:W2"/>
  </mergeCells>
  <pageMargins left="0.23622047244094491" right="0.15748031496062992" top="0.23622047244094491" bottom="0.11811023622047245" header="0.19685039370078741" footer="0.11811023622047245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U36"/>
  <sheetViews>
    <sheetView view="pageBreakPreview" zoomScale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S9" sqref="S9"/>
    </sheetView>
  </sheetViews>
  <sheetFormatPr defaultColWidth="8.85546875" defaultRowHeight="18.75" x14ac:dyDescent="0.3"/>
  <cols>
    <col min="1" max="1" width="5.7109375" style="134" customWidth="1"/>
    <col min="2" max="2" width="42.42578125" style="48" customWidth="1"/>
    <col min="3" max="3" width="18.42578125" style="40" customWidth="1"/>
    <col min="4" max="4" width="16.85546875" style="40" customWidth="1"/>
    <col min="5" max="5" width="18" style="40" customWidth="1"/>
    <col min="6" max="6" width="16.85546875" style="40" customWidth="1"/>
    <col min="7" max="7" width="20.85546875" style="47" customWidth="1"/>
    <col min="8" max="8" width="12.28515625" style="40" customWidth="1"/>
    <col min="9" max="9" width="8.85546875" style="40" customWidth="1"/>
    <col min="10" max="10" width="15.28515625" style="40" customWidth="1"/>
    <col min="11" max="11" width="18" style="40" customWidth="1"/>
    <col min="12" max="12" width="15.7109375" style="40" customWidth="1"/>
    <col min="13" max="13" width="18.28515625" style="40" customWidth="1"/>
    <col min="14" max="14" width="17.85546875" style="40" customWidth="1"/>
    <col min="15" max="15" width="19.5703125" style="40" customWidth="1"/>
    <col min="16" max="16" width="11.42578125" style="49" customWidth="1"/>
    <col min="17" max="17" width="8.85546875" style="40" customWidth="1"/>
    <col min="18" max="18" width="13.85546875" style="40" customWidth="1"/>
    <col min="19" max="19" width="8" style="40" customWidth="1"/>
    <col min="20" max="20" width="11" style="40" customWidth="1"/>
    <col min="21" max="21" width="10.140625" style="40" customWidth="1"/>
    <col min="22" max="22" width="17.7109375" style="40" customWidth="1"/>
    <col min="23" max="23" width="16.28515625" style="40" bestFit="1" customWidth="1"/>
    <col min="24" max="24" width="11.5703125" style="40" bestFit="1" customWidth="1"/>
    <col min="25" max="25" width="8.5703125" style="40" bestFit="1" customWidth="1"/>
    <col min="26" max="26" width="7.42578125" style="40" bestFit="1" customWidth="1"/>
    <col min="27" max="27" width="8.7109375" style="40" customWidth="1"/>
    <col min="28" max="16384" width="8.85546875" style="40"/>
  </cols>
  <sheetData>
    <row r="1" spans="1:255" ht="30.75" x14ac:dyDescent="0.45">
      <c r="A1" s="730" t="s">
        <v>285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</row>
    <row r="2" spans="1:255" ht="30.75" x14ac:dyDescent="0.45">
      <c r="A2" s="730" t="s">
        <v>562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</row>
    <row r="3" spans="1:255" ht="24" thickBot="1" x14ac:dyDescent="0.4">
      <c r="A3" s="133"/>
      <c r="B3" s="42"/>
      <c r="C3" s="41"/>
      <c r="D3" s="41"/>
      <c r="E3" s="41"/>
      <c r="F3" s="41"/>
      <c r="G3" s="75"/>
      <c r="H3" s="41"/>
      <c r="I3" s="41"/>
      <c r="J3" s="41"/>
      <c r="K3" s="41"/>
      <c r="L3" s="41"/>
      <c r="M3" s="41"/>
      <c r="N3" s="41"/>
      <c r="O3" s="41"/>
      <c r="P3" s="43"/>
      <c r="Q3" s="41"/>
      <c r="R3" s="41"/>
      <c r="S3" s="41"/>
      <c r="T3" s="41"/>
      <c r="U3" s="41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</row>
    <row r="4" spans="1:255" s="8" customFormat="1" ht="19.5" thickBot="1" x14ac:dyDescent="0.35">
      <c r="A4" s="731" t="s">
        <v>10</v>
      </c>
      <c r="B4" s="733" t="s">
        <v>290</v>
      </c>
      <c r="C4" s="725" t="s">
        <v>472</v>
      </c>
      <c r="D4" s="725"/>
      <c r="E4" s="725"/>
      <c r="F4" s="725"/>
      <c r="G4" s="725"/>
      <c r="H4" s="725"/>
      <c r="I4" s="725"/>
      <c r="J4" s="726"/>
      <c r="K4" s="725" t="s">
        <v>505</v>
      </c>
      <c r="L4" s="725"/>
      <c r="M4" s="725"/>
      <c r="N4" s="725"/>
      <c r="O4" s="725"/>
      <c r="P4" s="725"/>
      <c r="Q4" s="725"/>
      <c r="R4" s="725"/>
      <c r="S4" s="727" t="s">
        <v>280</v>
      </c>
      <c r="T4" s="728"/>
      <c r="U4" s="729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8" customFormat="1" ht="99" customHeight="1" thickBot="1" x14ac:dyDescent="0.35">
      <c r="A5" s="732"/>
      <c r="B5" s="734"/>
      <c r="C5" s="31" t="s">
        <v>11</v>
      </c>
      <c r="D5" s="32" t="s">
        <v>12</v>
      </c>
      <c r="E5" s="32" t="s">
        <v>0</v>
      </c>
      <c r="F5" s="32" t="s">
        <v>244</v>
      </c>
      <c r="G5" s="33" t="s">
        <v>245</v>
      </c>
      <c r="H5" s="34" t="s">
        <v>246</v>
      </c>
      <c r="I5" s="33" t="s">
        <v>247</v>
      </c>
      <c r="J5" s="35" t="s">
        <v>248</v>
      </c>
      <c r="K5" s="375" t="s">
        <v>11</v>
      </c>
      <c r="L5" s="32" t="s">
        <v>12</v>
      </c>
      <c r="M5" s="32" t="s">
        <v>0</v>
      </c>
      <c r="N5" s="32" t="s">
        <v>244</v>
      </c>
      <c r="O5" s="33" t="s">
        <v>245</v>
      </c>
      <c r="P5" s="34" t="s">
        <v>246</v>
      </c>
      <c r="Q5" s="33" t="s">
        <v>247</v>
      </c>
      <c r="R5" s="36" t="s">
        <v>248</v>
      </c>
      <c r="S5" s="80" t="s">
        <v>287</v>
      </c>
      <c r="T5" s="81" t="s">
        <v>291</v>
      </c>
      <c r="U5" s="82" t="s">
        <v>292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9.5" x14ac:dyDescent="0.3">
      <c r="A6" s="648">
        <v>301</v>
      </c>
      <c r="B6" s="364" t="s">
        <v>542</v>
      </c>
      <c r="C6" s="246"/>
      <c r="D6" s="246"/>
      <c r="E6" s="246"/>
      <c r="F6" s="246"/>
      <c r="G6" s="218"/>
      <c r="H6" s="463"/>
      <c r="I6" s="94"/>
      <c r="J6" s="362"/>
      <c r="K6" s="372">
        <v>198549062.781165</v>
      </c>
      <c r="L6" s="373">
        <v>633369.26506941346</v>
      </c>
      <c r="M6" s="373">
        <v>1950734.2208793052</v>
      </c>
      <c r="N6" s="373">
        <v>46348091.885676801</v>
      </c>
      <c r="O6" s="374">
        <v>247481258.15279055</v>
      </c>
      <c r="P6" s="463">
        <v>118</v>
      </c>
      <c r="Q6" s="94" t="s">
        <v>288</v>
      </c>
      <c r="R6" s="95">
        <f>O6/P6</f>
        <v>2097298.7979050046</v>
      </c>
      <c r="S6" s="130">
        <v>100</v>
      </c>
      <c r="T6" s="126">
        <v>100</v>
      </c>
      <c r="U6" s="678">
        <v>100</v>
      </c>
      <c r="V6" s="25">
        <f>O6-G6</f>
        <v>247481258.15279055</v>
      </c>
      <c r="W6" s="679" t="e">
        <f>V6/G6*100</f>
        <v>#DIV/0!</v>
      </c>
      <c r="X6" s="294">
        <f>V6/1000000</f>
        <v>247.48125815279056</v>
      </c>
      <c r="Y6" s="294"/>
      <c r="Z6" s="294"/>
      <c r="AA6" s="294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ht="19.5" x14ac:dyDescent="0.3">
      <c r="A7" s="648">
        <v>302</v>
      </c>
      <c r="B7" s="397" t="s">
        <v>543</v>
      </c>
      <c r="C7" s="246">
        <v>228924488.7238667</v>
      </c>
      <c r="D7" s="246">
        <v>6427319.0644961046</v>
      </c>
      <c r="E7" s="246">
        <v>25027880.967692681</v>
      </c>
      <c r="F7" s="246">
        <v>54482983.231127366</v>
      </c>
      <c r="G7" s="218">
        <v>314931526.01846451</v>
      </c>
      <c r="H7" s="463">
        <v>6</v>
      </c>
      <c r="I7" s="94" t="s">
        <v>253</v>
      </c>
      <c r="J7" s="362">
        <f>G7/H7</f>
        <v>52488587.669744082</v>
      </c>
      <c r="K7" s="372">
        <v>257496317.32966173</v>
      </c>
      <c r="L7" s="373">
        <v>4216440.2979981527</v>
      </c>
      <c r="M7" s="373">
        <v>16377494.88364128</v>
      </c>
      <c r="N7" s="373">
        <v>80002768.681075573</v>
      </c>
      <c r="O7" s="374">
        <v>358093021.19237673</v>
      </c>
      <c r="P7" s="463">
        <v>6</v>
      </c>
      <c r="Q7" s="94" t="s">
        <v>253</v>
      </c>
      <c r="R7" s="95">
        <f t="shared" ref="R7:R24" si="0">O7/P7</f>
        <v>59682170.198729455</v>
      </c>
      <c r="S7" s="130">
        <f t="shared" ref="S7:T7" si="1">(((O7-G7)/G7)*100)</f>
        <v>13.705041130554093</v>
      </c>
      <c r="T7" s="126">
        <f t="shared" si="1"/>
        <v>0</v>
      </c>
      <c r="U7" s="127">
        <f t="shared" ref="U7:U24" si="2">(((R7-J7)/J7)*100)</f>
        <v>13.705041130554099</v>
      </c>
      <c r="V7" s="25">
        <f t="shared" ref="V7:V28" si="3">O7-G7</f>
        <v>43161495.173912227</v>
      </c>
      <c r="W7" s="679">
        <f t="shared" ref="W7:W28" si="4">V7/G7*100</f>
        <v>13.705041130554093</v>
      </c>
      <c r="X7" s="294">
        <f t="shared" ref="X7:X27" si="5">V7/1000000</f>
        <v>43.161495173912229</v>
      </c>
      <c r="Y7" s="294"/>
      <c r="Z7" s="294"/>
      <c r="AA7" s="294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</row>
    <row r="8" spans="1:255" ht="19.5" x14ac:dyDescent="0.3">
      <c r="A8" s="648">
        <v>303</v>
      </c>
      <c r="B8" s="364" t="s">
        <v>544</v>
      </c>
      <c r="C8" s="246"/>
      <c r="D8" s="246"/>
      <c r="E8" s="246"/>
      <c r="F8" s="246"/>
      <c r="G8" s="218"/>
      <c r="H8" s="463"/>
      <c r="I8" s="94"/>
      <c r="J8" s="362"/>
      <c r="K8" s="372">
        <v>48570</v>
      </c>
      <c r="L8" s="373">
        <v>0</v>
      </c>
      <c r="M8" s="373">
        <v>0</v>
      </c>
      <c r="N8" s="373">
        <v>0</v>
      </c>
      <c r="O8" s="374">
        <v>48570</v>
      </c>
      <c r="P8" s="463">
        <v>334</v>
      </c>
      <c r="Q8" s="94" t="s">
        <v>253</v>
      </c>
      <c r="R8" s="95">
        <f t="shared" si="0"/>
        <v>145.4191616766467</v>
      </c>
      <c r="S8" s="130">
        <v>100</v>
      </c>
      <c r="T8" s="126">
        <v>100</v>
      </c>
      <c r="U8" s="127">
        <v>100</v>
      </c>
      <c r="V8" s="25">
        <f t="shared" si="3"/>
        <v>48570</v>
      </c>
      <c r="W8" s="679" t="e">
        <f t="shared" si="4"/>
        <v>#DIV/0!</v>
      </c>
      <c r="X8" s="294">
        <f t="shared" si="5"/>
        <v>4.8570000000000002E-2</v>
      </c>
      <c r="Y8" s="294"/>
      <c r="Z8" s="294"/>
      <c r="AA8" s="294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ht="19.5" x14ac:dyDescent="0.3">
      <c r="A9" s="648">
        <v>304</v>
      </c>
      <c r="B9" s="397" t="s">
        <v>545</v>
      </c>
      <c r="C9" s="246">
        <v>223812498.88138974</v>
      </c>
      <c r="D9" s="246">
        <v>6354586.0666544093</v>
      </c>
      <c r="E9" s="246">
        <v>24798785.134992782</v>
      </c>
      <c r="F9" s="246">
        <v>54368087.125496455</v>
      </c>
      <c r="G9" s="218">
        <v>309341590.41400731</v>
      </c>
      <c r="H9" s="463">
        <v>76</v>
      </c>
      <c r="I9" s="94" t="s">
        <v>251</v>
      </c>
      <c r="J9" s="362">
        <f t="shared" ref="J9:J28" si="6">G9/H9</f>
        <v>4070284.0843948331</v>
      </c>
      <c r="K9" s="372">
        <v>256716871.51025963</v>
      </c>
      <c r="L9" s="373">
        <v>4339537.1363331433</v>
      </c>
      <c r="M9" s="373">
        <v>16564335.568569105</v>
      </c>
      <c r="N9" s="373">
        <v>80021459.520023733</v>
      </c>
      <c r="O9" s="374">
        <v>357642203.73518562</v>
      </c>
      <c r="P9" s="463">
        <v>76</v>
      </c>
      <c r="Q9" s="94" t="s">
        <v>251</v>
      </c>
      <c r="R9" s="95">
        <f t="shared" si="0"/>
        <v>4705818.4701998113</v>
      </c>
      <c r="S9" s="130">
        <f t="shared" ref="S9:T24" si="7">(((O9-G9)/G9)*100)</f>
        <v>15.61400562288931</v>
      </c>
      <c r="T9" s="126">
        <f t="shared" si="7"/>
        <v>0</v>
      </c>
      <c r="U9" s="127">
        <f t="shared" si="2"/>
        <v>15.614005622889318</v>
      </c>
      <c r="V9" s="25">
        <f t="shared" si="3"/>
        <v>48300613.321178317</v>
      </c>
      <c r="W9" s="679">
        <f t="shared" si="4"/>
        <v>15.61400562288931</v>
      </c>
      <c r="X9" s="294">
        <f t="shared" si="5"/>
        <v>48.300613321178318</v>
      </c>
      <c r="Y9" s="294"/>
      <c r="Z9" s="294"/>
      <c r="AA9" s="294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ht="19.5" x14ac:dyDescent="0.3">
      <c r="A10" s="648">
        <v>305</v>
      </c>
      <c r="B10" s="397" t="s">
        <v>357</v>
      </c>
      <c r="C10" s="246">
        <v>221450356.45164365</v>
      </c>
      <c r="D10" s="246">
        <v>6350836.2767536165</v>
      </c>
      <c r="E10" s="246">
        <v>24783697.323931791</v>
      </c>
      <c r="F10" s="246">
        <v>54332021.450434446</v>
      </c>
      <c r="G10" s="218">
        <v>306924561.39766604</v>
      </c>
      <c r="H10" s="463">
        <v>35</v>
      </c>
      <c r="I10" s="94" t="s">
        <v>573</v>
      </c>
      <c r="J10" s="362">
        <f t="shared" si="6"/>
        <v>8769273.1827904582</v>
      </c>
      <c r="K10" s="372">
        <v>250136970.74701232</v>
      </c>
      <c r="L10" s="373">
        <v>4185666.088414405</v>
      </c>
      <c r="M10" s="373">
        <v>16330784.712409321</v>
      </c>
      <c r="N10" s="373">
        <v>79998095.971338511</v>
      </c>
      <c r="O10" s="374">
        <v>350651517.51917458</v>
      </c>
      <c r="P10" s="463">
        <v>37</v>
      </c>
      <c r="Q10" s="94" t="s">
        <v>573</v>
      </c>
      <c r="R10" s="95">
        <f t="shared" si="0"/>
        <v>9477068.0410587732</v>
      </c>
      <c r="S10" s="130">
        <f t="shared" si="7"/>
        <v>14.24680902772516</v>
      </c>
      <c r="T10" s="126">
        <f t="shared" si="7"/>
        <v>5.7142857142857144</v>
      </c>
      <c r="U10" s="127">
        <f t="shared" si="2"/>
        <v>8.0713058370373236</v>
      </c>
      <c r="V10" s="25">
        <f t="shared" si="3"/>
        <v>43726956.121508539</v>
      </c>
      <c r="W10" s="679">
        <f t="shared" si="4"/>
        <v>14.24680902772516</v>
      </c>
      <c r="X10" s="294">
        <f t="shared" si="5"/>
        <v>43.726956121508536</v>
      </c>
      <c r="Y10" s="294"/>
      <c r="Z10" s="294"/>
      <c r="AA10" s="294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ht="19.5" x14ac:dyDescent="0.3">
      <c r="A11" s="648">
        <v>306</v>
      </c>
      <c r="B11" s="397" t="s">
        <v>466</v>
      </c>
      <c r="C11" s="246">
        <v>4888917.9697817769</v>
      </c>
      <c r="D11" s="246">
        <v>68914.795467647054</v>
      </c>
      <c r="E11" s="246">
        <v>214460.90955344564</v>
      </c>
      <c r="F11" s="246">
        <v>84557.953772753302</v>
      </c>
      <c r="G11" s="218">
        <v>5256851.628575623</v>
      </c>
      <c r="H11" s="463">
        <v>11</v>
      </c>
      <c r="I11" s="94" t="s">
        <v>477</v>
      </c>
      <c r="J11" s="362">
        <f t="shared" si="6"/>
        <v>477895.6025977839</v>
      </c>
      <c r="K11" s="372">
        <v>13222953.071512351</v>
      </c>
      <c r="L11" s="373">
        <v>491227.26430834626</v>
      </c>
      <c r="M11" s="373">
        <v>1028699.0325550936</v>
      </c>
      <c r="N11" s="373">
        <v>254539.7364501477</v>
      </c>
      <c r="O11" s="374">
        <v>14997419.104825938</v>
      </c>
      <c r="P11" s="463">
        <v>334</v>
      </c>
      <c r="Q11" s="94" t="s">
        <v>477</v>
      </c>
      <c r="R11" s="95">
        <f>O11/P11</f>
        <v>44902.452409658501</v>
      </c>
      <c r="S11" s="130">
        <f t="shared" ref="S11:S12" si="8">(((O11-G11)/G11)*100)</f>
        <v>185.29279813228402</v>
      </c>
      <c r="T11" s="126">
        <f t="shared" ref="T11:T12" si="9">(((P11-H11)/H11)*100)</f>
        <v>2936.3636363636365</v>
      </c>
      <c r="U11" s="127">
        <f t="shared" ref="U11:U12" si="10">(((R11-J11)/J11)*100)</f>
        <v>-90.60412940282896</v>
      </c>
      <c r="V11" s="25">
        <f t="shared" si="3"/>
        <v>9740567.4762503151</v>
      </c>
      <c r="W11" s="679">
        <f t="shared" si="4"/>
        <v>185.29279813228402</v>
      </c>
      <c r="X11" s="294">
        <f t="shared" si="5"/>
        <v>9.7405674762503143</v>
      </c>
      <c r="Y11" s="294"/>
      <c r="Z11" s="294"/>
      <c r="AA11" s="294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</row>
    <row r="12" spans="1:255" ht="19.5" x14ac:dyDescent="0.3">
      <c r="A12" s="648">
        <v>307</v>
      </c>
      <c r="B12" s="464" t="s">
        <v>358</v>
      </c>
      <c r="C12" s="246">
        <v>219751632.48551208</v>
      </c>
      <c r="D12" s="246">
        <v>6347979.7235702826</v>
      </c>
      <c r="E12" s="246">
        <v>24769952.915873416</v>
      </c>
      <c r="F12" s="246">
        <v>54284809.917298898</v>
      </c>
      <c r="G12" s="218">
        <v>305161781.06070495</v>
      </c>
      <c r="H12" s="465">
        <v>76</v>
      </c>
      <c r="I12" s="94" t="s">
        <v>251</v>
      </c>
      <c r="J12" s="362">
        <f t="shared" si="6"/>
        <v>4015286.5929040127</v>
      </c>
      <c r="K12" s="372">
        <v>252161556.58171344</v>
      </c>
      <c r="L12" s="373">
        <v>4124117.6692469087</v>
      </c>
      <c r="M12" s="373">
        <v>16237364.369945411</v>
      </c>
      <c r="N12" s="373">
        <v>79988750.551864445</v>
      </c>
      <c r="O12" s="374">
        <v>352511789.1727702</v>
      </c>
      <c r="P12" s="463">
        <v>76</v>
      </c>
      <c r="Q12" s="94" t="s">
        <v>251</v>
      </c>
      <c r="R12" s="95">
        <f t="shared" si="0"/>
        <v>4638313.0154311871</v>
      </c>
      <c r="S12" s="130">
        <f t="shared" si="8"/>
        <v>15.516362484018289</v>
      </c>
      <c r="T12" s="126">
        <f t="shared" si="9"/>
        <v>0</v>
      </c>
      <c r="U12" s="127">
        <f t="shared" si="10"/>
        <v>15.516362484018293</v>
      </c>
      <c r="V12" s="25">
        <f t="shared" si="3"/>
        <v>47350008.112065256</v>
      </c>
      <c r="W12" s="679">
        <f t="shared" si="4"/>
        <v>15.516362484018289</v>
      </c>
      <c r="X12" s="294">
        <f t="shared" si="5"/>
        <v>47.350008112065254</v>
      </c>
      <c r="Y12" s="294"/>
      <c r="Z12" s="294"/>
      <c r="AA12" s="294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</row>
    <row r="13" spans="1:255" ht="19.5" x14ac:dyDescent="0.3">
      <c r="A13" s="648">
        <v>308</v>
      </c>
      <c r="B13" s="397" t="s">
        <v>359</v>
      </c>
      <c r="C13" s="246">
        <v>254946132.31770143</v>
      </c>
      <c r="D13" s="246">
        <v>7273599.0084969364</v>
      </c>
      <c r="E13" s="246">
        <v>28042860.386999231</v>
      </c>
      <c r="F13" s="246">
        <v>59227275.576180488</v>
      </c>
      <c r="G13" s="218">
        <v>349715305.30528772</v>
      </c>
      <c r="H13" s="463">
        <v>31</v>
      </c>
      <c r="I13" s="94" t="s">
        <v>288</v>
      </c>
      <c r="J13" s="362">
        <f t="shared" si="6"/>
        <v>11281138.880815733</v>
      </c>
      <c r="K13" s="372">
        <v>266386279.9026508</v>
      </c>
      <c r="L13" s="373">
        <v>4831924.4896731097</v>
      </c>
      <c r="M13" s="373">
        <v>17311698.308280408</v>
      </c>
      <c r="N13" s="373">
        <v>80096222.87581642</v>
      </c>
      <c r="O13" s="374">
        <v>368626125.57642072</v>
      </c>
      <c r="P13" s="463">
        <v>31</v>
      </c>
      <c r="Q13" s="94" t="s">
        <v>288</v>
      </c>
      <c r="R13" s="95">
        <f t="shared" si="0"/>
        <v>11891165.341174861</v>
      </c>
      <c r="S13" s="130">
        <f t="shared" si="7"/>
        <v>5.4074900309623573</v>
      </c>
      <c r="T13" s="126">
        <f t="shared" si="7"/>
        <v>0</v>
      </c>
      <c r="U13" s="127">
        <f t="shared" si="2"/>
        <v>5.4074900309623484</v>
      </c>
      <c r="V13" s="25">
        <f t="shared" si="3"/>
        <v>18910820.271133006</v>
      </c>
      <c r="W13" s="679">
        <f t="shared" si="4"/>
        <v>5.4074900309623573</v>
      </c>
      <c r="X13" s="294">
        <f t="shared" si="5"/>
        <v>18.910820271133005</v>
      </c>
      <c r="Y13" s="294"/>
      <c r="Z13" s="294"/>
      <c r="AA13" s="294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</row>
    <row r="14" spans="1:255" ht="19.5" x14ac:dyDescent="0.3">
      <c r="A14" s="648">
        <v>309</v>
      </c>
      <c r="B14" s="397" t="s">
        <v>362</v>
      </c>
      <c r="C14" s="246">
        <v>478087262.43557507</v>
      </c>
      <c r="D14" s="246">
        <v>12763999.144514203</v>
      </c>
      <c r="E14" s="246">
        <v>49748055.346529074</v>
      </c>
      <c r="F14" s="246">
        <v>108324005.71041588</v>
      </c>
      <c r="G14" s="218">
        <v>656031073.34075761</v>
      </c>
      <c r="H14" s="463">
        <v>76</v>
      </c>
      <c r="I14" s="94" t="s">
        <v>251</v>
      </c>
      <c r="J14" s="362">
        <f t="shared" si="6"/>
        <v>8631987.8071152326</v>
      </c>
      <c r="K14" s="372">
        <v>591652411.67196953</v>
      </c>
      <c r="L14" s="373">
        <v>8578110.3331611324</v>
      </c>
      <c r="M14" s="373">
        <v>33682746.327375673</v>
      </c>
      <c r="N14" s="373">
        <v>160049828.97925985</v>
      </c>
      <c r="O14" s="374">
        <v>793963097.31176615</v>
      </c>
      <c r="P14" s="463">
        <v>76</v>
      </c>
      <c r="Q14" s="94" t="s">
        <v>251</v>
      </c>
      <c r="R14" s="95">
        <f t="shared" si="0"/>
        <v>10446882.859365344</v>
      </c>
      <c r="S14" s="130">
        <f t="shared" si="7"/>
        <v>21.025227245503274</v>
      </c>
      <c r="T14" s="126">
        <f t="shared" si="7"/>
        <v>0</v>
      </c>
      <c r="U14" s="127">
        <f t="shared" si="2"/>
        <v>21.02522724550326</v>
      </c>
      <c r="V14" s="25">
        <f t="shared" si="3"/>
        <v>137932023.97100854</v>
      </c>
      <c r="W14" s="679">
        <f t="shared" si="4"/>
        <v>21.025227245503274</v>
      </c>
      <c r="X14" s="294">
        <f t="shared" si="5"/>
        <v>137.93202397100853</v>
      </c>
      <c r="Y14" s="294"/>
      <c r="Z14" s="294"/>
      <c r="AA14" s="294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</row>
    <row r="15" spans="1:255" ht="19.5" x14ac:dyDescent="0.3">
      <c r="A15" s="648">
        <v>310</v>
      </c>
      <c r="B15" s="397" t="s">
        <v>360</v>
      </c>
      <c r="C15" s="246">
        <v>72467790.289031237</v>
      </c>
      <c r="D15" s="246">
        <v>1796477.9560382038</v>
      </c>
      <c r="E15" s="246">
        <v>5781851.4982236084</v>
      </c>
      <c r="F15" s="246">
        <v>2152532.0089928382</v>
      </c>
      <c r="G15" s="218">
        <v>82199386.862551451</v>
      </c>
      <c r="H15" s="463">
        <v>76</v>
      </c>
      <c r="I15" s="94" t="s">
        <v>251</v>
      </c>
      <c r="J15" s="362">
        <f t="shared" si="6"/>
        <v>1081570.8797704137</v>
      </c>
      <c r="K15" s="372">
        <v>99124380.19407472</v>
      </c>
      <c r="L15" s="373">
        <v>3032851.3363402979</v>
      </c>
      <c r="M15" s="373">
        <v>6122177.3698456846</v>
      </c>
      <c r="N15" s="373">
        <v>4127938.022130365</v>
      </c>
      <c r="O15" s="374">
        <v>112407346.92239107</v>
      </c>
      <c r="P15" s="463">
        <v>76</v>
      </c>
      <c r="Q15" s="94" t="s">
        <v>251</v>
      </c>
      <c r="R15" s="95">
        <f t="shared" si="0"/>
        <v>1479044.0384525142</v>
      </c>
      <c r="S15" s="130">
        <f t="shared" si="7"/>
        <v>36.74961725730563</v>
      </c>
      <c r="T15" s="126">
        <f t="shared" si="7"/>
        <v>0</v>
      </c>
      <c r="U15" s="127">
        <f t="shared" si="2"/>
        <v>36.749617257305644</v>
      </c>
      <c r="V15" s="25">
        <f t="shared" si="3"/>
        <v>30207960.059839621</v>
      </c>
      <c r="W15" s="679">
        <f t="shared" si="4"/>
        <v>36.74961725730563</v>
      </c>
      <c r="X15" s="294">
        <f t="shared" si="5"/>
        <v>30.207960059839621</v>
      </c>
      <c r="Y15" s="294"/>
      <c r="Z15" s="294"/>
      <c r="AA15" s="294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</row>
    <row r="16" spans="1:255" ht="19.5" x14ac:dyDescent="0.3">
      <c r="A16" s="648">
        <v>311</v>
      </c>
      <c r="B16" s="397" t="s">
        <v>468</v>
      </c>
      <c r="C16" s="246">
        <v>548797701.99590373</v>
      </c>
      <c r="D16" s="246">
        <v>8517419.3514297344</v>
      </c>
      <c r="E16" s="246">
        <v>31239091.282178387</v>
      </c>
      <c r="F16" s="246">
        <v>126845688.91001777</v>
      </c>
      <c r="G16" s="218">
        <v>719062846.71731305</v>
      </c>
      <c r="H16" s="463">
        <v>118</v>
      </c>
      <c r="I16" s="94" t="s">
        <v>288</v>
      </c>
      <c r="J16" s="362">
        <f t="shared" si="6"/>
        <v>6093752.9382823138</v>
      </c>
      <c r="K16" s="372">
        <v>440182502.5784356</v>
      </c>
      <c r="L16" s="373">
        <v>4357422.2097276021</v>
      </c>
      <c r="M16" s="373">
        <v>17580866.364809278</v>
      </c>
      <c r="N16" s="373">
        <v>126276097.21095967</v>
      </c>
      <c r="O16" s="374">
        <v>588396888.36393213</v>
      </c>
      <c r="P16" s="463">
        <v>118</v>
      </c>
      <c r="Q16" s="94" t="s">
        <v>288</v>
      </c>
      <c r="R16" s="95">
        <f t="shared" si="0"/>
        <v>4986414.308168916</v>
      </c>
      <c r="S16" s="130">
        <f t="shared" si="7"/>
        <v>-18.171702091117766</v>
      </c>
      <c r="T16" s="126">
        <f t="shared" si="7"/>
        <v>0</v>
      </c>
      <c r="U16" s="127">
        <f t="shared" si="2"/>
        <v>-18.171702091117769</v>
      </c>
      <c r="V16" s="25">
        <f t="shared" si="3"/>
        <v>-130665958.35338092</v>
      </c>
      <c r="W16" s="679">
        <f t="shared" si="4"/>
        <v>-18.171702091117766</v>
      </c>
      <c r="X16" s="294">
        <f t="shared" si="5"/>
        <v>-130.66595835338092</v>
      </c>
      <c r="Y16" s="294"/>
      <c r="Z16" s="294"/>
      <c r="AA16" s="294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</row>
    <row r="17" spans="1:255" ht="19.5" x14ac:dyDescent="0.3">
      <c r="A17" s="648">
        <v>312</v>
      </c>
      <c r="B17" s="397" t="s">
        <v>547</v>
      </c>
      <c r="C17" s="246">
        <v>53680424.535474434</v>
      </c>
      <c r="D17" s="246">
        <v>1401265.8163740449</v>
      </c>
      <c r="E17" s="246">
        <v>4569219.8633221351</v>
      </c>
      <c r="F17" s="246">
        <v>4520082.7122354051</v>
      </c>
      <c r="G17" s="218">
        <v>64804136.109558806</v>
      </c>
      <c r="H17" s="463">
        <v>194</v>
      </c>
      <c r="I17" s="94" t="s">
        <v>253</v>
      </c>
      <c r="J17" s="362">
        <f t="shared" si="6"/>
        <v>334041.93870906602</v>
      </c>
      <c r="K17" s="372">
        <v>63374404.611411199</v>
      </c>
      <c r="L17" s="373">
        <v>1361620.9502492317</v>
      </c>
      <c r="M17" s="373">
        <v>4334252.252323661</v>
      </c>
      <c r="N17" s="373">
        <v>6358173.8430513907</v>
      </c>
      <c r="O17" s="374">
        <v>75428451.657035485</v>
      </c>
      <c r="P17" s="463">
        <v>194</v>
      </c>
      <c r="Q17" s="94" t="s">
        <v>253</v>
      </c>
      <c r="R17" s="95">
        <f t="shared" si="0"/>
        <v>388806.45184038911</v>
      </c>
      <c r="S17" s="130">
        <f t="shared" si="7"/>
        <v>16.394502242133218</v>
      </c>
      <c r="T17" s="126">
        <f t="shared" si="7"/>
        <v>0</v>
      </c>
      <c r="U17" s="127">
        <f t="shared" si="2"/>
        <v>16.394502242133218</v>
      </c>
      <c r="V17" s="25">
        <f t="shared" si="3"/>
        <v>10624315.547476679</v>
      </c>
      <c r="W17" s="679">
        <f t="shared" si="4"/>
        <v>16.394502242133218</v>
      </c>
      <c r="X17" s="294">
        <f t="shared" si="5"/>
        <v>10.624315547476678</v>
      </c>
      <c r="Y17" s="294"/>
      <c r="Z17" s="294"/>
      <c r="AA17" s="294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</row>
    <row r="18" spans="1:255" ht="19.5" x14ac:dyDescent="0.3">
      <c r="A18" s="648">
        <v>313</v>
      </c>
      <c r="B18" s="397" t="s">
        <v>274</v>
      </c>
      <c r="C18" s="246">
        <v>782009587.84186101</v>
      </c>
      <c r="D18" s="246">
        <v>20425407.975487702</v>
      </c>
      <c r="E18" s="246">
        <v>78459873.779145688</v>
      </c>
      <c r="F18" s="246">
        <v>180225464.51584041</v>
      </c>
      <c r="G18" s="218">
        <v>1061120741.450671</v>
      </c>
      <c r="H18" s="463">
        <v>4231</v>
      </c>
      <c r="I18" s="94" t="s">
        <v>250</v>
      </c>
      <c r="J18" s="362">
        <f t="shared" si="6"/>
        <v>250796.67725139944</v>
      </c>
      <c r="K18" s="372">
        <v>946588754.943169</v>
      </c>
      <c r="L18" s="373">
        <v>14885164.558001259</v>
      </c>
      <c r="M18" s="373">
        <v>54317841.792156868</v>
      </c>
      <c r="N18" s="373">
        <v>256049324.07245311</v>
      </c>
      <c r="O18" s="374">
        <v>1271841085.3657801</v>
      </c>
      <c r="P18" s="465">
        <v>4231</v>
      </c>
      <c r="Q18" s="311" t="s">
        <v>250</v>
      </c>
      <c r="R18" s="310">
        <f t="shared" si="0"/>
        <v>300600.58741805248</v>
      </c>
      <c r="S18" s="198">
        <f t="shared" si="7"/>
        <v>19.858281502162594</v>
      </c>
      <c r="T18" s="197">
        <f t="shared" si="7"/>
        <v>0</v>
      </c>
      <c r="U18" s="127">
        <f t="shared" si="2"/>
        <v>19.858281502162583</v>
      </c>
      <c r="V18" s="25">
        <f t="shared" si="3"/>
        <v>210720343.91510916</v>
      </c>
      <c r="W18" s="679">
        <f t="shared" si="4"/>
        <v>19.858281502162594</v>
      </c>
      <c r="X18" s="294">
        <f t="shared" si="5"/>
        <v>210.72034391510917</v>
      </c>
      <c r="Y18" s="294"/>
      <c r="Z18" s="294"/>
      <c r="AA18" s="294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</row>
    <row r="19" spans="1:255" ht="19.5" x14ac:dyDescent="0.3">
      <c r="A19" s="648">
        <v>314</v>
      </c>
      <c r="B19" s="397" t="s">
        <v>275</v>
      </c>
      <c r="C19" s="246">
        <v>12375077.896162828</v>
      </c>
      <c r="D19" s="246">
        <v>283654.41411129531</v>
      </c>
      <c r="E19" s="246">
        <v>818274.26498267497</v>
      </c>
      <c r="F19" s="246">
        <v>848093.32036729075</v>
      </c>
      <c r="G19" s="218">
        <v>14529384.851141332</v>
      </c>
      <c r="H19" s="463">
        <v>89</v>
      </c>
      <c r="I19" s="94" t="s">
        <v>288</v>
      </c>
      <c r="J19" s="362">
        <f t="shared" si="6"/>
        <v>163251.51518136327</v>
      </c>
      <c r="K19" s="372">
        <v>14153007.106015498</v>
      </c>
      <c r="L19" s="373">
        <v>472547.31288053538</v>
      </c>
      <c r="M19" s="373">
        <v>917733.27288839268</v>
      </c>
      <c r="N19" s="373">
        <v>692069.1876357029</v>
      </c>
      <c r="O19" s="374">
        <v>16235356.879420128</v>
      </c>
      <c r="P19" s="463">
        <v>89</v>
      </c>
      <c r="Q19" s="94" t="s">
        <v>288</v>
      </c>
      <c r="R19" s="95">
        <f t="shared" si="0"/>
        <v>182419.74021820369</v>
      </c>
      <c r="S19" s="130">
        <f t="shared" si="7"/>
        <v>11.741529636368508</v>
      </c>
      <c r="T19" s="126">
        <f t="shared" si="7"/>
        <v>0</v>
      </c>
      <c r="U19" s="127">
        <f t="shared" si="2"/>
        <v>11.741529636368519</v>
      </c>
      <c r="V19" s="25">
        <f t="shared" si="3"/>
        <v>1705972.028278796</v>
      </c>
      <c r="W19" s="679">
        <f t="shared" si="4"/>
        <v>11.741529636368508</v>
      </c>
      <c r="X19" s="294">
        <f t="shared" si="5"/>
        <v>1.705972028278796</v>
      </c>
      <c r="Y19" s="294"/>
      <c r="Z19" s="294"/>
      <c r="AA19" s="294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</row>
    <row r="20" spans="1:255" ht="19.5" x14ac:dyDescent="0.3">
      <c r="A20" s="648">
        <v>315</v>
      </c>
      <c r="B20" s="397" t="s">
        <v>276</v>
      </c>
      <c r="C20" s="246">
        <v>14945472.245116306</v>
      </c>
      <c r="D20" s="246">
        <v>206703.04579378237</v>
      </c>
      <c r="E20" s="246">
        <v>643254.07784476795</v>
      </c>
      <c r="F20" s="246">
        <v>253623.1366909217</v>
      </c>
      <c r="G20" s="218">
        <v>16072703.709707694</v>
      </c>
      <c r="H20" s="463">
        <v>240</v>
      </c>
      <c r="I20" s="94" t="s">
        <v>253</v>
      </c>
      <c r="J20" s="362">
        <f t="shared" si="6"/>
        <v>66969.598790448727</v>
      </c>
      <c r="K20" s="372">
        <v>13473441.27151235</v>
      </c>
      <c r="L20" s="373">
        <v>491227.26430834626</v>
      </c>
      <c r="M20" s="373">
        <v>1028699.0325550936</v>
      </c>
      <c r="N20" s="373">
        <v>254539.7364501477</v>
      </c>
      <c r="O20" s="374">
        <v>15247907.304825937</v>
      </c>
      <c r="P20" s="463">
        <v>270</v>
      </c>
      <c r="Q20" s="94" t="s">
        <v>571</v>
      </c>
      <c r="R20" s="95">
        <f t="shared" si="0"/>
        <v>56473.730758614583</v>
      </c>
      <c r="S20" s="130">
        <f t="shared" si="7"/>
        <v>-5.1316593634684553</v>
      </c>
      <c r="T20" s="126">
        <f t="shared" si="7"/>
        <v>12.5</v>
      </c>
      <c r="U20" s="127">
        <f t="shared" si="2"/>
        <v>-15.672586100860849</v>
      </c>
      <c r="V20" s="25">
        <f t="shared" si="3"/>
        <v>-824796.40488175675</v>
      </c>
      <c r="W20" s="679">
        <f t="shared" si="4"/>
        <v>-5.1316593634684553</v>
      </c>
      <c r="X20" s="294">
        <f t="shared" si="5"/>
        <v>-0.82479640488175676</v>
      </c>
      <c r="Y20" s="294"/>
      <c r="Z20" s="294"/>
      <c r="AA20" s="294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</row>
    <row r="21" spans="1:255" ht="19.5" x14ac:dyDescent="0.3">
      <c r="A21" s="648">
        <v>316</v>
      </c>
      <c r="B21" s="397" t="s">
        <v>548</v>
      </c>
      <c r="C21" s="246">
        <v>18858568.310271379</v>
      </c>
      <c r="D21" s="246">
        <v>472757.3568521589</v>
      </c>
      <c r="E21" s="246">
        <v>1501287.1116377914</v>
      </c>
      <c r="F21" s="246">
        <v>148417.50394548394</v>
      </c>
      <c r="G21" s="218">
        <v>20986202.697969325</v>
      </c>
      <c r="H21" s="463">
        <v>2000</v>
      </c>
      <c r="I21" s="94" t="s">
        <v>250</v>
      </c>
      <c r="J21" s="362">
        <f t="shared" si="6"/>
        <v>10493.101348984663</v>
      </c>
      <c r="K21" s="372">
        <v>19698514.07864248</v>
      </c>
      <c r="L21" s="373">
        <v>632767.65770426206</v>
      </c>
      <c r="M21" s="373">
        <v>1422077.7689172418</v>
      </c>
      <c r="N21" s="373">
        <v>124870.3584260731</v>
      </c>
      <c r="O21" s="374">
        <v>21878229.863690056</v>
      </c>
      <c r="P21" s="463">
        <v>2100</v>
      </c>
      <c r="Q21" s="94" t="s">
        <v>250</v>
      </c>
      <c r="R21" s="95">
        <f t="shared" si="0"/>
        <v>10418.204696995264</v>
      </c>
      <c r="S21" s="130">
        <f t="shared" si="7"/>
        <v>4.2505410748131478</v>
      </c>
      <c r="T21" s="126">
        <f t="shared" si="7"/>
        <v>5</v>
      </c>
      <c r="U21" s="127">
        <f t="shared" si="2"/>
        <v>-0.7137704049398661</v>
      </c>
      <c r="V21" s="25">
        <f t="shared" si="3"/>
        <v>892027.16572073102</v>
      </c>
      <c r="W21" s="679">
        <f t="shared" si="4"/>
        <v>4.2505410748131478</v>
      </c>
      <c r="X21" s="294">
        <f t="shared" si="5"/>
        <v>0.89202716572073104</v>
      </c>
      <c r="Y21" s="294"/>
      <c r="Z21" s="294"/>
      <c r="AA21" s="294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</row>
    <row r="22" spans="1:255" ht="19.5" x14ac:dyDescent="0.3">
      <c r="A22" s="648">
        <v>317</v>
      </c>
      <c r="B22" s="397" t="s">
        <v>361</v>
      </c>
      <c r="C22" s="246">
        <v>20208089.264263619</v>
      </c>
      <c r="D22" s="246">
        <v>459250.00379924005</v>
      </c>
      <c r="E22" s="246">
        <v>1505536.9904481405</v>
      </c>
      <c r="F22" s="246">
        <v>165434.25583275576</v>
      </c>
      <c r="G22" s="218">
        <v>22350200.652062245</v>
      </c>
      <c r="H22" s="465">
        <v>12000</v>
      </c>
      <c r="I22" s="94" t="s">
        <v>284</v>
      </c>
      <c r="J22" s="362">
        <f t="shared" si="6"/>
        <v>1862.516721005187</v>
      </c>
      <c r="K22" s="372">
        <v>22600822.851412881</v>
      </c>
      <c r="L22" s="373">
        <v>657457.13096422306</v>
      </c>
      <c r="M22" s="373">
        <v>1535381.6566273291</v>
      </c>
      <c r="N22" s="373">
        <v>100841.0410583693</v>
      </c>
      <c r="O22" s="374">
        <v>24894502.680062801</v>
      </c>
      <c r="P22" s="463">
        <v>13600</v>
      </c>
      <c r="Q22" s="94" t="s">
        <v>284</v>
      </c>
      <c r="R22" s="95">
        <f t="shared" si="0"/>
        <v>1830.4781382399119</v>
      </c>
      <c r="S22" s="130">
        <f t="shared" si="7"/>
        <v>11.38379949070298</v>
      </c>
      <c r="T22" s="126">
        <f t="shared" si="7"/>
        <v>13.333333333333334</v>
      </c>
      <c r="U22" s="127">
        <f t="shared" si="2"/>
        <v>-1.7201769199679522</v>
      </c>
      <c r="V22" s="25">
        <f t="shared" si="3"/>
        <v>2544302.0280005559</v>
      </c>
      <c r="W22" s="679">
        <f t="shared" si="4"/>
        <v>11.38379949070298</v>
      </c>
      <c r="X22" s="294">
        <f t="shared" si="5"/>
        <v>2.5443020280005557</v>
      </c>
      <c r="Y22" s="294"/>
      <c r="Z22" s="294"/>
      <c r="AA22" s="294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</row>
    <row r="23" spans="1:255" ht="19.5" x14ac:dyDescent="0.3">
      <c r="A23" s="648">
        <v>318</v>
      </c>
      <c r="B23" s="397" t="s">
        <v>273</v>
      </c>
      <c r="C23" s="246">
        <v>9120834.3821705785</v>
      </c>
      <c r="D23" s="246">
        <v>297161.76716421416</v>
      </c>
      <c r="E23" s="246">
        <v>911546.24617232592</v>
      </c>
      <c r="F23" s="246">
        <v>19300.128480018488</v>
      </c>
      <c r="G23" s="218">
        <v>10350128.947317906</v>
      </c>
      <c r="H23" s="463">
        <v>4000</v>
      </c>
      <c r="I23" s="94" t="s">
        <v>253</v>
      </c>
      <c r="J23" s="362">
        <f t="shared" si="6"/>
        <v>2587.5322368294765</v>
      </c>
      <c r="K23" s="372">
        <v>10601599.796000671</v>
      </c>
      <c r="L23" s="373">
        <v>195960.31919656531</v>
      </c>
      <c r="M23" s="373">
        <v>618270.46874689043</v>
      </c>
      <c r="N23" s="373">
        <v>16163.688687258687</v>
      </c>
      <c r="O23" s="374">
        <v>11431994.272631386</v>
      </c>
      <c r="P23" s="463">
        <v>4200</v>
      </c>
      <c r="Q23" s="94" t="s">
        <v>250</v>
      </c>
      <c r="R23" s="95">
        <f t="shared" si="0"/>
        <v>2721.903398245568</v>
      </c>
      <c r="S23" s="130">
        <f t="shared" si="7"/>
        <v>10.452674848981772</v>
      </c>
      <c r="T23" s="126">
        <f t="shared" si="7"/>
        <v>5</v>
      </c>
      <c r="U23" s="127">
        <f t="shared" si="2"/>
        <v>5.19302366569692</v>
      </c>
      <c r="V23" s="25">
        <f t="shared" si="3"/>
        <v>1081865.3253134806</v>
      </c>
      <c r="W23" s="679">
        <f t="shared" si="4"/>
        <v>10.452674848981772</v>
      </c>
      <c r="X23" s="294">
        <f t="shared" si="5"/>
        <v>1.0818653253134807</v>
      </c>
      <c r="Y23" s="294"/>
      <c r="Z23" s="294"/>
      <c r="AA23" s="294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5" ht="19.5" x14ac:dyDescent="0.3">
      <c r="A24" s="648">
        <v>319</v>
      </c>
      <c r="B24" s="397" t="s">
        <v>549</v>
      </c>
      <c r="C24" s="246">
        <v>24271146.389280431</v>
      </c>
      <c r="D24" s="246">
        <v>661472.70063029788</v>
      </c>
      <c r="E24" s="246">
        <v>1735737.5301607715</v>
      </c>
      <c r="F24" s="246">
        <v>306923.28540984815</v>
      </c>
      <c r="G24" s="218">
        <v>28395767.956635196</v>
      </c>
      <c r="H24" s="463">
        <v>51</v>
      </c>
      <c r="I24" s="94" t="s">
        <v>253</v>
      </c>
      <c r="J24" s="362">
        <f t="shared" si="6"/>
        <v>556779.76385559211</v>
      </c>
      <c r="K24" s="372">
        <v>38216246.813380986</v>
      </c>
      <c r="L24" s="373">
        <v>780356.0964230604</v>
      </c>
      <c r="M24" s="373">
        <v>1846875.5074739316</v>
      </c>
      <c r="N24" s="373">
        <v>228686.06764251646</v>
      </c>
      <c r="O24" s="374">
        <v>41072164.484920494</v>
      </c>
      <c r="P24" s="463">
        <v>51</v>
      </c>
      <c r="Q24" s="94" t="s">
        <v>253</v>
      </c>
      <c r="R24" s="95">
        <f t="shared" si="0"/>
        <v>805336.55852785287</v>
      </c>
      <c r="S24" s="130">
        <f t="shared" si="7"/>
        <v>44.641851376036563</v>
      </c>
      <c r="T24" s="126">
        <f t="shared" si="7"/>
        <v>0</v>
      </c>
      <c r="U24" s="127">
        <f t="shared" si="2"/>
        <v>44.641851376036563</v>
      </c>
      <c r="V24" s="25">
        <f t="shared" si="3"/>
        <v>12676396.528285298</v>
      </c>
      <c r="W24" s="679">
        <f t="shared" si="4"/>
        <v>44.641851376036563</v>
      </c>
      <c r="X24" s="294">
        <f t="shared" si="5"/>
        <v>12.676396528285299</v>
      </c>
      <c r="Y24" s="294"/>
      <c r="Z24" s="294"/>
      <c r="AA24" s="294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</row>
    <row r="25" spans="1:255" ht="19.5" x14ac:dyDescent="0.3">
      <c r="A25" s="648">
        <v>320</v>
      </c>
      <c r="B25" s="69" t="s">
        <v>467</v>
      </c>
      <c r="C25" s="246">
        <v>19098924.194760796</v>
      </c>
      <c r="D25" s="246">
        <v>289423.15656207647</v>
      </c>
      <c r="E25" s="246">
        <v>793065.73352513032</v>
      </c>
      <c r="F25" s="246">
        <v>186842.27483743796</v>
      </c>
      <c r="G25" s="218">
        <v>20368934.194304261</v>
      </c>
      <c r="H25" s="463">
        <v>1660</v>
      </c>
      <c r="I25" s="94" t="s">
        <v>253</v>
      </c>
      <c r="J25" s="362">
        <f t="shared" si="6"/>
        <v>12270.442285725459</v>
      </c>
      <c r="K25" s="363"/>
      <c r="L25" s="246"/>
      <c r="M25" s="246"/>
      <c r="N25" s="246"/>
      <c r="O25" s="218"/>
      <c r="P25" s="463"/>
      <c r="Q25" s="94"/>
      <c r="R25" s="95"/>
      <c r="S25" s="130">
        <f>(((O25-G25)/G25)*100)</f>
        <v>-100</v>
      </c>
      <c r="T25" s="126">
        <f>(((P25-H25)/H25)*100)</f>
        <v>-100</v>
      </c>
      <c r="U25" s="127">
        <f>(((R25-J25)/J25)*100)</f>
        <v>-100</v>
      </c>
      <c r="V25" s="25">
        <f t="shared" si="3"/>
        <v>-20368934.194304261</v>
      </c>
      <c r="W25" s="679">
        <f t="shared" si="4"/>
        <v>-100</v>
      </c>
      <c r="X25" s="294">
        <f t="shared" si="5"/>
        <v>-20.368934194304263</v>
      </c>
      <c r="Y25" s="294"/>
      <c r="Z25" s="294"/>
      <c r="AA25" s="294"/>
    </row>
    <row r="26" spans="1:255" ht="19.5" x14ac:dyDescent="0.3">
      <c r="A26" s="648">
        <v>321</v>
      </c>
      <c r="B26" s="69" t="s">
        <v>375</v>
      </c>
      <c r="C26" s="246">
        <v>14700587.16310999</v>
      </c>
      <c r="D26" s="246">
        <v>352502.74335732788</v>
      </c>
      <c r="E26" s="246">
        <v>1072261.6936224462</v>
      </c>
      <c r="F26" s="246">
        <v>89912.023907176859</v>
      </c>
      <c r="G26" s="218">
        <v>16216510.769386634</v>
      </c>
      <c r="H26" s="463">
        <v>237722</v>
      </c>
      <c r="I26" s="94" t="s">
        <v>260</v>
      </c>
      <c r="J26" s="362">
        <f t="shared" si="6"/>
        <v>68.216281073634889</v>
      </c>
      <c r="K26" s="363"/>
      <c r="L26" s="246"/>
      <c r="M26" s="246"/>
      <c r="N26" s="246"/>
      <c r="O26" s="218"/>
      <c r="P26" s="463"/>
      <c r="Q26" s="94"/>
      <c r="R26" s="95"/>
      <c r="S26" s="130">
        <f t="shared" ref="S26:T28" si="11">(((O26-G26)/G26)*100)</f>
        <v>-100</v>
      </c>
      <c r="T26" s="126">
        <f t="shared" si="11"/>
        <v>-100</v>
      </c>
      <c r="U26" s="127">
        <f t="shared" ref="U26:U28" si="12">(((R26-J26)/J26)*100)</f>
        <v>-100</v>
      </c>
      <c r="V26" s="25">
        <f t="shared" si="3"/>
        <v>-16216510.769386634</v>
      </c>
      <c r="W26" s="679">
        <f t="shared" si="4"/>
        <v>-100</v>
      </c>
      <c r="X26" s="294">
        <f t="shared" si="5"/>
        <v>-16.216510769386634</v>
      </c>
      <c r="Y26" s="294"/>
      <c r="Z26" s="294"/>
      <c r="AA26" s="294"/>
    </row>
    <row r="27" spans="1:255" s="45" customFormat="1" ht="19.5" x14ac:dyDescent="0.3">
      <c r="A27" s="648">
        <v>322</v>
      </c>
      <c r="B27" s="90" t="s">
        <v>469</v>
      </c>
      <c r="C27" s="246">
        <v>5086010.7357134735</v>
      </c>
      <c r="D27" s="246">
        <v>140541.30704500974</v>
      </c>
      <c r="E27" s="246">
        <v>417897.42691508267</v>
      </c>
      <c r="F27" s="246">
        <v>57447.192515313487</v>
      </c>
      <c r="G27" s="218">
        <v>5701896.6621888801</v>
      </c>
      <c r="H27" s="463">
        <v>12</v>
      </c>
      <c r="I27" s="98" t="s">
        <v>253</v>
      </c>
      <c r="J27" s="362">
        <f t="shared" si="6"/>
        <v>475158.05518240668</v>
      </c>
      <c r="K27" s="363"/>
      <c r="L27" s="246"/>
      <c r="M27" s="246"/>
      <c r="N27" s="246"/>
      <c r="O27" s="218"/>
      <c r="P27" s="463"/>
      <c r="Q27" s="98"/>
      <c r="R27" s="95"/>
      <c r="S27" s="130">
        <f t="shared" si="11"/>
        <v>-100</v>
      </c>
      <c r="T27" s="126">
        <f t="shared" si="11"/>
        <v>-100</v>
      </c>
      <c r="U27" s="127">
        <f t="shared" si="12"/>
        <v>-100</v>
      </c>
      <c r="V27" s="25">
        <f t="shared" si="3"/>
        <v>-5701896.6621888801</v>
      </c>
      <c r="W27" s="679">
        <f t="shared" si="4"/>
        <v>-100</v>
      </c>
      <c r="X27" s="294">
        <f t="shared" si="5"/>
        <v>-5.7018966621888802</v>
      </c>
      <c r="Y27" s="294"/>
      <c r="Z27" s="294"/>
      <c r="AA27" s="294"/>
    </row>
    <row r="28" spans="1:255" ht="20.25" thickBot="1" x14ac:dyDescent="0.35">
      <c r="A28" s="649">
        <v>323</v>
      </c>
      <c r="B28" s="466" t="s">
        <v>470</v>
      </c>
      <c r="C28" s="246">
        <v>5587636.5714122979</v>
      </c>
      <c r="D28" s="246">
        <v>155215.69540170074</v>
      </c>
      <c r="E28" s="246">
        <v>461531.49624851975</v>
      </c>
      <c r="F28" s="246">
        <v>63445.446200981307</v>
      </c>
      <c r="G28" s="218">
        <v>6267829.2092635008</v>
      </c>
      <c r="H28" s="463">
        <v>1650</v>
      </c>
      <c r="I28" s="98" t="s">
        <v>253</v>
      </c>
      <c r="J28" s="362">
        <f t="shared" si="6"/>
        <v>3798.6843692506063</v>
      </c>
      <c r="K28" s="363"/>
      <c r="L28" s="246"/>
      <c r="M28" s="246"/>
      <c r="N28" s="246"/>
      <c r="O28" s="218"/>
      <c r="P28" s="463"/>
      <c r="Q28" s="98"/>
      <c r="R28" s="95"/>
      <c r="S28" s="632">
        <f t="shared" si="11"/>
        <v>-100</v>
      </c>
      <c r="T28" s="633">
        <f t="shared" si="11"/>
        <v>-100</v>
      </c>
      <c r="U28" s="634">
        <f t="shared" si="12"/>
        <v>-100</v>
      </c>
      <c r="V28" s="25">
        <f t="shared" si="3"/>
        <v>-6267829.2092635008</v>
      </c>
      <c r="W28" s="679">
        <f t="shared" si="4"/>
        <v>-100</v>
      </c>
      <c r="X28" s="294">
        <f>V28/1000000</f>
        <v>-6.2678292092635006</v>
      </c>
      <c r="Y28" s="294"/>
      <c r="Z28" s="294"/>
      <c r="AA28" s="294"/>
    </row>
    <row r="29" spans="1:255" ht="19.5" customHeight="1" x14ac:dyDescent="0.3">
      <c r="A29" s="638"/>
      <c r="B29" s="102" t="s">
        <v>368</v>
      </c>
      <c r="C29" s="114">
        <f>SUM(C6:C28)</f>
        <v>3233069141.0800023</v>
      </c>
      <c r="D29" s="114">
        <f t="shared" ref="D29:F29" si="13">SUM(D6:D28)</f>
        <v>81046487.37000002</v>
      </c>
      <c r="E29" s="114">
        <f t="shared" si="13"/>
        <v>307296121.97999996</v>
      </c>
      <c r="F29" s="114">
        <f t="shared" si="13"/>
        <v>700986947.68000007</v>
      </c>
      <c r="G29" s="114">
        <f>SUM(C29:F29)</f>
        <v>4322398698.1100025</v>
      </c>
      <c r="H29" s="467"/>
      <c r="I29" s="109"/>
      <c r="J29" s="639"/>
      <c r="K29" s="114">
        <f t="shared" ref="K29:O29" si="14">SUM(K6:K28)</f>
        <v>3754384667.8400002</v>
      </c>
      <c r="L29" s="114">
        <f t="shared" si="14"/>
        <v>58267767.379999995</v>
      </c>
      <c r="M29" s="114">
        <f t="shared" si="14"/>
        <v>209208032.91</v>
      </c>
      <c r="N29" s="114">
        <f t="shared" si="14"/>
        <v>1000988461.4300002</v>
      </c>
      <c r="O29" s="114">
        <f t="shared" si="14"/>
        <v>5022848929.5600004</v>
      </c>
      <c r="P29" s="640"/>
      <c r="Q29" s="109"/>
      <c r="R29" s="635"/>
      <c r="V29" s="294"/>
      <c r="W29" s="294"/>
      <c r="X29" s="294"/>
      <c r="Y29" s="294"/>
      <c r="Z29" s="294"/>
      <c r="AA29" s="294"/>
    </row>
    <row r="30" spans="1:255" s="253" customFormat="1" ht="24" customHeight="1" x14ac:dyDescent="0.3">
      <c r="A30" s="641">
        <v>888</v>
      </c>
      <c r="B30" s="277" t="s">
        <v>473</v>
      </c>
      <c r="C30" s="279">
        <v>0</v>
      </c>
      <c r="D30" s="279">
        <v>188318433.06</v>
      </c>
      <c r="E30" s="279">
        <v>1131262749.0600004</v>
      </c>
      <c r="F30" s="279">
        <v>0</v>
      </c>
      <c r="G30" s="280">
        <v>1319581182.1200004</v>
      </c>
      <c r="H30" s="278">
        <v>77</v>
      </c>
      <c r="I30" s="278" t="s">
        <v>251</v>
      </c>
      <c r="J30" s="642">
        <v>16929615.009740267</v>
      </c>
      <c r="K30" s="376">
        <v>-5.4569682106375694E-11</v>
      </c>
      <c r="L30" s="331">
        <v>119466856.14</v>
      </c>
      <c r="M30" s="331">
        <v>342708502.08000004</v>
      </c>
      <c r="N30" s="331">
        <v>0</v>
      </c>
      <c r="O30" s="280">
        <v>462175358.22000003</v>
      </c>
      <c r="P30" s="278">
        <v>77</v>
      </c>
      <c r="Q30" s="278" t="s">
        <v>251</v>
      </c>
      <c r="R30" s="636">
        <v>6002277.3794805203</v>
      </c>
      <c r="S30" s="281"/>
      <c r="T30" s="281"/>
      <c r="U30" s="281"/>
      <c r="V30" s="294"/>
      <c r="W30" s="294"/>
      <c r="X30" s="294"/>
      <c r="Y30" s="294"/>
      <c r="Z30" s="294"/>
      <c r="AA30" s="294"/>
    </row>
    <row r="31" spans="1:255" ht="21.75" customHeight="1" thickBot="1" x14ac:dyDescent="0.35">
      <c r="A31" s="643"/>
      <c r="B31" s="644" t="s">
        <v>369</v>
      </c>
      <c r="C31" s="645">
        <f>C29+C30</f>
        <v>3233069141.0800023</v>
      </c>
      <c r="D31" s="645">
        <f t="shared" ref="D31:G31" si="15">D29+D30</f>
        <v>269364920.43000001</v>
      </c>
      <c r="E31" s="645">
        <f t="shared" si="15"/>
        <v>1438558871.0400004</v>
      </c>
      <c r="F31" s="645">
        <f t="shared" si="15"/>
        <v>700986947.68000007</v>
      </c>
      <c r="G31" s="645">
        <f t="shared" si="15"/>
        <v>5641979880.2300034</v>
      </c>
      <c r="H31" s="646"/>
      <c r="I31" s="646"/>
      <c r="J31" s="647"/>
      <c r="K31" s="645">
        <f>SUM(K29:K30)</f>
        <v>3754384667.8400002</v>
      </c>
      <c r="L31" s="645">
        <f t="shared" ref="L31:N31" si="16">SUM(L29:L30)</f>
        <v>177734623.51999998</v>
      </c>
      <c r="M31" s="645">
        <f t="shared" si="16"/>
        <v>551916534.99000001</v>
      </c>
      <c r="N31" s="645">
        <f t="shared" si="16"/>
        <v>1000988461.4300002</v>
      </c>
      <c r="O31" s="645">
        <f>SUM(O29:O30)</f>
        <v>5485024287.7800007</v>
      </c>
      <c r="P31" s="646"/>
      <c r="Q31" s="646"/>
      <c r="R31" s="637"/>
      <c r="S31" s="252"/>
      <c r="T31" s="252"/>
      <c r="U31" s="252"/>
      <c r="V31" s="294"/>
      <c r="W31" s="294"/>
      <c r="X31" s="294"/>
      <c r="Y31" s="294"/>
      <c r="Z31" s="294"/>
      <c r="AA31" s="294"/>
    </row>
    <row r="33" spans="1:16" ht="21" x14ac:dyDescent="0.3">
      <c r="A33" s="40"/>
      <c r="K33" s="282"/>
      <c r="L33" s="282"/>
      <c r="M33" s="282"/>
      <c r="N33" s="282"/>
      <c r="O33" s="283"/>
      <c r="P33" s="40"/>
    </row>
    <row r="34" spans="1:16" x14ac:dyDescent="0.3">
      <c r="A34" s="40"/>
      <c r="K34" s="282"/>
      <c r="L34" s="282"/>
      <c r="M34" s="282"/>
      <c r="N34" s="282"/>
      <c r="O34" s="282"/>
      <c r="P34" s="40"/>
    </row>
    <row r="35" spans="1:16" ht="26.25" x14ac:dyDescent="0.4">
      <c r="A35" s="40"/>
      <c r="B35" s="295"/>
      <c r="P35" s="40"/>
    </row>
    <row r="36" spans="1:16" x14ac:dyDescent="0.3">
      <c r="A36" s="40"/>
      <c r="P36" s="40"/>
    </row>
  </sheetData>
  <mergeCells count="7">
    <mergeCell ref="C4:J4"/>
    <mergeCell ref="K4:R4"/>
    <mergeCell ref="S4:U4"/>
    <mergeCell ref="A1:U1"/>
    <mergeCell ref="A2:U2"/>
    <mergeCell ref="A4:A5"/>
    <mergeCell ref="B4:B5"/>
  </mergeCells>
  <pageMargins left="0.15748031496062992" right="0.1574803149606299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ตารางที่1</vt:lpstr>
      <vt:lpstr>หมายเหตุ</vt:lpstr>
      <vt:lpstr>ตารางที่ 2</vt:lpstr>
      <vt:lpstr>ตารางที่ 3</vt:lpstr>
      <vt:lpstr>ตารางที่ 4</vt:lpstr>
      <vt:lpstr>ตารางที่5</vt:lpstr>
      <vt:lpstr>ตารางที่6 </vt:lpstr>
      <vt:lpstr>ตารางที่7</vt:lpstr>
      <vt:lpstr>ตารางที่8</vt:lpstr>
      <vt:lpstr>ตารางที่9</vt:lpstr>
      <vt:lpstr>ตารางที่10</vt:lpstr>
      <vt:lpstr>ตารางที่11</vt:lpstr>
      <vt:lpstr>ตารางที่12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waew</dc:creator>
  <cp:lastModifiedBy>User</cp:lastModifiedBy>
  <cp:lastPrinted>2016-02-26T07:35:33Z</cp:lastPrinted>
  <dcterms:created xsi:type="dcterms:W3CDTF">2012-09-26T01:37:31Z</dcterms:created>
  <dcterms:modified xsi:type="dcterms:W3CDTF">2016-02-26T08:58:48Z</dcterms:modified>
</cp:coreProperties>
</file>